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3811F4-371B-47B1-8729-6D9CD937C90C}" xr6:coauthVersionLast="47" xr6:coauthVersionMax="47" xr10:uidLastSave="{00000000-0000-0000-0000-000000000000}"/>
  <bookViews>
    <workbookView xWindow="-120" yWindow="-120" windowWidth="29040" windowHeight="15720" tabRatio="886" xr2:uid="{00000000-000D-0000-FFFF-FFFF00000000}"/>
  </bookViews>
  <sheets>
    <sheet name="공원관리2부 공원총괄" sheetId="40" r:id="rId1"/>
    <sheet name="비봉" sheetId="73" r:id="rId2"/>
    <sheet name="서부" sheetId="51" r:id="rId3"/>
    <sheet name="중부" sheetId="50" r:id="rId4"/>
    <sheet name="남부" sheetId="49" r:id="rId5"/>
  </sheets>
  <definedNames>
    <definedName name="_xlnm._FilterDatabase" localSheetId="0" hidden="1">'공원관리2부 공원총괄'!$A$5:$AF$23</definedName>
    <definedName name="_xlnm._FilterDatabase" localSheetId="4" hidden="1">남부!$C$1:$C$143</definedName>
    <definedName name="_xlnm._FilterDatabase" localSheetId="1" hidden="1">비봉!$C$1:$C$106</definedName>
    <definedName name="_xlnm._FilterDatabase" localSheetId="2" hidden="1">서부!$C$1:$C$56</definedName>
    <definedName name="_xlnm._FilterDatabase" localSheetId="3" hidden="1">중부!$A$1:$AC$131</definedName>
    <definedName name="_xlnm.Print_Area" localSheetId="0">'공원관리2부 공원총괄'!$A$1:$AX$43</definedName>
    <definedName name="_xlnm.Print_Area" localSheetId="4">남부!$A$1:$AC$121</definedName>
    <definedName name="_xlnm.Print_Area" localSheetId="1">비봉!$A$1:$AC$105</definedName>
    <definedName name="_xlnm.Print_Area" localSheetId="2">서부!$A$1:$AC$56</definedName>
    <definedName name="_xlnm.Print_Area" localSheetId="3">중부!$A$1:$AC$132</definedName>
    <definedName name="_xlnm.Print_Titles" localSheetId="4">남부!$1:$3</definedName>
    <definedName name="_xlnm.Print_Titles" localSheetId="1">비봉!$1:$3</definedName>
    <definedName name="_xlnm.Print_Titles" localSheetId="2">서부!$1:$3</definedName>
    <definedName name="_xlnm.Print_Titles" localSheetId="3">중부!$1:$3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4" i="49" l="1"/>
  <c r="AB4" i="49"/>
  <c r="AA4" i="49"/>
  <c r="Z4" i="49"/>
  <c r="Y4" i="49"/>
  <c r="X4" i="49"/>
  <c r="W4" i="49"/>
  <c r="V4" i="49"/>
  <c r="U4" i="49"/>
  <c r="T4" i="49"/>
  <c r="S4" i="49"/>
  <c r="R4" i="49"/>
  <c r="Q4" i="49"/>
  <c r="P4" i="49"/>
  <c r="O4" i="49"/>
  <c r="N4" i="49"/>
  <c r="M4" i="49"/>
  <c r="L4" i="49"/>
  <c r="K4" i="49"/>
  <c r="J4" i="49"/>
  <c r="H4" i="49"/>
  <c r="B4" i="49"/>
  <c r="H4" i="51"/>
  <c r="G4" i="51"/>
  <c r="AC4" i="51"/>
  <c r="AB4" i="51"/>
  <c r="AA4" i="51"/>
  <c r="Z4" i="51"/>
  <c r="Y4" i="51"/>
  <c r="X4" i="51"/>
  <c r="W4" i="51"/>
  <c r="V4" i="51"/>
  <c r="U4" i="51"/>
  <c r="T4" i="51"/>
  <c r="S4" i="51"/>
  <c r="R4" i="51"/>
  <c r="Q4" i="51"/>
  <c r="P4" i="51"/>
  <c r="O4" i="51"/>
  <c r="N4" i="51"/>
  <c r="M4" i="51"/>
  <c r="L4" i="51"/>
  <c r="K4" i="51"/>
  <c r="J4" i="51"/>
  <c r="I4" i="51"/>
  <c r="F4" i="51"/>
  <c r="E4" i="51"/>
  <c r="D4" i="51"/>
  <c r="C4" i="51"/>
  <c r="B4" i="51"/>
  <c r="F28" i="40"/>
  <c r="AX28" i="40"/>
  <c r="AW28" i="40"/>
  <c r="AV28" i="40"/>
  <c r="AU28" i="40"/>
  <c r="AT28" i="40"/>
  <c r="AS28" i="40"/>
  <c r="AR28" i="40"/>
  <c r="AQ28" i="40"/>
  <c r="AP28" i="40"/>
  <c r="AO28" i="40"/>
  <c r="AN28" i="40"/>
  <c r="AM28" i="40"/>
  <c r="AL28" i="40"/>
  <c r="AK28" i="40"/>
  <c r="AJ28" i="40"/>
  <c r="AH28" i="40"/>
  <c r="AG28" i="40"/>
  <c r="AF28" i="40"/>
  <c r="AE28" i="40"/>
  <c r="AB28" i="40"/>
  <c r="AA28" i="40"/>
  <c r="V28" i="40"/>
  <c r="U28" i="40"/>
  <c r="N28" i="40"/>
  <c r="M28" i="40"/>
  <c r="L28" i="40"/>
  <c r="K28" i="40"/>
  <c r="J28" i="40"/>
  <c r="I28" i="40"/>
  <c r="H28" i="40"/>
  <c r="G28" i="40"/>
  <c r="E28" i="40"/>
  <c r="D28" i="40"/>
  <c r="AX34" i="40"/>
  <c r="AW34" i="40"/>
  <c r="AV34" i="40"/>
  <c r="AU34" i="40"/>
  <c r="AT34" i="40"/>
  <c r="AS34" i="40"/>
  <c r="AR34" i="40"/>
  <c r="AQ34" i="40"/>
  <c r="AP34" i="40"/>
  <c r="AO34" i="40"/>
  <c r="AN34" i="40"/>
  <c r="AM34" i="40"/>
  <c r="AL34" i="40"/>
  <c r="AK34" i="40"/>
  <c r="AJ34" i="40"/>
  <c r="AI34" i="40"/>
  <c r="AH34" i="40"/>
  <c r="AG34" i="40"/>
  <c r="AF34" i="40"/>
  <c r="AE34" i="40"/>
  <c r="AB34" i="40"/>
  <c r="AA34" i="40"/>
  <c r="L34" i="40"/>
  <c r="K34" i="40"/>
  <c r="J34" i="40"/>
  <c r="I34" i="40"/>
  <c r="H34" i="40"/>
  <c r="G34" i="40"/>
  <c r="F34" i="40"/>
  <c r="E34" i="40"/>
  <c r="C28" i="40"/>
  <c r="C34" i="40"/>
  <c r="C29" i="40"/>
  <c r="K90" i="49"/>
  <c r="L90" i="49"/>
  <c r="M90" i="49"/>
  <c r="N90" i="49"/>
  <c r="O90" i="49"/>
  <c r="P90" i="49"/>
  <c r="Q90" i="49"/>
  <c r="R90" i="49"/>
  <c r="S90" i="49"/>
  <c r="T90" i="49"/>
  <c r="U90" i="49"/>
  <c r="V90" i="49"/>
  <c r="W90" i="49"/>
  <c r="X90" i="49"/>
  <c r="Y90" i="49"/>
  <c r="Z90" i="49"/>
  <c r="AA90" i="49"/>
  <c r="AB90" i="49"/>
  <c r="AC90" i="49"/>
  <c r="H90" i="49"/>
  <c r="J90" i="49"/>
  <c r="B90" i="49"/>
  <c r="D34" i="40" l="1"/>
  <c r="K29" i="50"/>
  <c r="L29" i="50"/>
  <c r="M29" i="50"/>
  <c r="N29" i="50"/>
  <c r="O29" i="50"/>
  <c r="P29" i="50"/>
  <c r="Q29" i="50"/>
  <c r="R29" i="50"/>
  <c r="S29" i="50"/>
  <c r="T29" i="50"/>
  <c r="U29" i="50"/>
  <c r="V29" i="50"/>
  <c r="W29" i="50"/>
  <c r="X29" i="50"/>
  <c r="Y29" i="50"/>
  <c r="Z29" i="50"/>
  <c r="AA29" i="50"/>
  <c r="AB29" i="50"/>
  <c r="AC29" i="50"/>
  <c r="J29" i="50"/>
  <c r="B29" i="50"/>
  <c r="AF33" i="40"/>
  <c r="AG33" i="40"/>
  <c r="AH33" i="40"/>
  <c r="AI33" i="40"/>
  <c r="AJ33" i="40"/>
  <c r="AK33" i="40"/>
  <c r="AL33" i="40"/>
  <c r="AM33" i="40"/>
  <c r="AN33" i="40"/>
  <c r="AO33" i="40"/>
  <c r="AP33" i="40"/>
  <c r="AQ33" i="40"/>
  <c r="AR33" i="40"/>
  <c r="AS33" i="40"/>
  <c r="AT33" i="40"/>
  <c r="AU33" i="40"/>
  <c r="AV33" i="40"/>
  <c r="AW33" i="40"/>
  <c r="AX33" i="40"/>
  <c r="AE33" i="40"/>
  <c r="M33" i="40"/>
  <c r="N33" i="40"/>
  <c r="D33" i="40" s="1"/>
  <c r="C4" i="49"/>
  <c r="D4" i="49"/>
  <c r="E4" i="49"/>
  <c r="F4" i="49"/>
  <c r="G4" i="49"/>
  <c r="I4" i="49"/>
  <c r="I97" i="49"/>
  <c r="H97" i="49"/>
  <c r="B95" i="49"/>
  <c r="B97" i="49" s="1"/>
  <c r="C33" i="40" s="1"/>
  <c r="H95" i="49"/>
  <c r="J95" i="49"/>
  <c r="J97" i="49" s="1"/>
  <c r="K95" i="49"/>
  <c r="K97" i="49" s="1"/>
  <c r="L95" i="49"/>
  <c r="L97" i="49" s="1"/>
  <c r="M95" i="49"/>
  <c r="M97" i="49" s="1"/>
  <c r="N95" i="49"/>
  <c r="N97" i="49" s="1"/>
  <c r="O95" i="49"/>
  <c r="O97" i="49" s="1"/>
  <c r="P95" i="49"/>
  <c r="P97" i="49" s="1"/>
  <c r="Q95" i="49"/>
  <c r="Q97" i="49" s="1"/>
  <c r="R95" i="49"/>
  <c r="R97" i="49" s="1"/>
  <c r="S95" i="49"/>
  <c r="S97" i="49" s="1"/>
  <c r="T95" i="49"/>
  <c r="T97" i="49" s="1"/>
  <c r="U95" i="49"/>
  <c r="U97" i="49" s="1"/>
  <c r="V95" i="49"/>
  <c r="V97" i="49" s="1"/>
  <c r="W95" i="49"/>
  <c r="W97" i="49" s="1"/>
  <c r="X95" i="49"/>
  <c r="X97" i="49" s="1"/>
  <c r="Y95" i="49"/>
  <c r="Y97" i="49" s="1"/>
  <c r="Z95" i="49"/>
  <c r="Z97" i="49" s="1"/>
  <c r="AA95" i="49"/>
  <c r="AA97" i="49" s="1"/>
  <c r="AB95" i="49"/>
  <c r="AB97" i="49" s="1"/>
  <c r="AC95" i="49"/>
  <c r="AC97" i="49" s="1"/>
  <c r="Q24" i="40" l="1"/>
  <c r="R24" i="40"/>
  <c r="S24" i="40"/>
  <c r="T24" i="40"/>
  <c r="W24" i="40"/>
  <c r="X24" i="40"/>
  <c r="AC24" i="40"/>
  <c r="AD24" i="40"/>
  <c r="L20" i="40" l="1"/>
  <c r="K20" i="40"/>
  <c r="G20" i="40"/>
  <c r="P19" i="40"/>
  <c r="T19" i="40"/>
  <c r="W19" i="40"/>
  <c r="X19" i="40"/>
  <c r="AC20" i="40"/>
  <c r="AC19" i="40" s="1"/>
  <c r="AD20" i="40"/>
  <c r="AD19" i="40" s="1"/>
  <c r="E22" i="40"/>
  <c r="O28" i="40"/>
  <c r="P28" i="40"/>
  <c r="Q28" i="40"/>
  <c r="R28" i="40"/>
  <c r="S28" i="40"/>
  <c r="T28" i="40"/>
  <c r="W28" i="40"/>
  <c r="X28" i="40"/>
  <c r="C4" i="73"/>
  <c r="D4" i="73"/>
  <c r="E4" i="73"/>
  <c r="F4" i="73"/>
  <c r="G4" i="73"/>
  <c r="I4" i="73"/>
  <c r="M19" i="40"/>
  <c r="N19" i="40"/>
  <c r="O19" i="40"/>
  <c r="Q19" i="40"/>
  <c r="R19" i="40"/>
  <c r="S19" i="40"/>
  <c r="F114" i="73"/>
  <c r="AC101" i="73"/>
  <c r="AB101" i="73"/>
  <c r="AA101" i="73"/>
  <c r="Z101" i="73"/>
  <c r="Y101" i="73"/>
  <c r="X101" i="73"/>
  <c r="W101" i="73"/>
  <c r="V101" i="73"/>
  <c r="U101" i="73"/>
  <c r="T101" i="73"/>
  <c r="S101" i="73"/>
  <c r="R101" i="73"/>
  <c r="Q101" i="73"/>
  <c r="P101" i="73"/>
  <c r="O101" i="73"/>
  <c r="N101" i="73"/>
  <c r="M101" i="73"/>
  <c r="L101" i="73"/>
  <c r="K101" i="73"/>
  <c r="J101" i="73"/>
  <c r="H101" i="73"/>
  <c r="V23" i="40" s="1"/>
  <c r="B101" i="73"/>
  <c r="U23" i="40" s="1"/>
  <c r="AC99" i="73"/>
  <c r="AB99" i="73"/>
  <c r="AA99" i="73"/>
  <c r="Z99" i="73"/>
  <c r="Y99" i="73"/>
  <c r="X99" i="73"/>
  <c r="W99" i="73"/>
  <c r="V99" i="73"/>
  <c r="U99" i="73"/>
  <c r="T99" i="73"/>
  <c r="S99" i="73"/>
  <c r="R99" i="73"/>
  <c r="Q99" i="73"/>
  <c r="P99" i="73"/>
  <c r="O99" i="73"/>
  <c r="N99" i="73"/>
  <c r="M99" i="73"/>
  <c r="L99" i="73"/>
  <c r="K99" i="73"/>
  <c r="J99" i="73"/>
  <c r="H99" i="73"/>
  <c r="B99" i="73"/>
  <c r="AC93" i="73"/>
  <c r="AB93" i="73"/>
  <c r="AA93" i="73"/>
  <c r="Z93" i="73"/>
  <c r="Y93" i="73"/>
  <c r="X93" i="73"/>
  <c r="W93" i="73"/>
  <c r="V93" i="73"/>
  <c r="U93" i="73"/>
  <c r="T93" i="73"/>
  <c r="S93" i="73"/>
  <c r="R93" i="73"/>
  <c r="Q93" i="73"/>
  <c r="P93" i="73"/>
  <c r="O93" i="73"/>
  <c r="N93" i="73"/>
  <c r="M93" i="73"/>
  <c r="L93" i="73"/>
  <c r="K93" i="73"/>
  <c r="J93" i="73"/>
  <c r="H93" i="73"/>
  <c r="B93" i="73"/>
  <c r="G23" i="40" s="1"/>
  <c r="AC88" i="73"/>
  <c r="AB88" i="73"/>
  <c r="AA88" i="73"/>
  <c r="Z88" i="73"/>
  <c r="Y88" i="73"/>
  <c r="X88" i="73"/>
  <c r="W88" i="73"/>
  <c r="V88" i="73"/>
  <c r="U88" i="73"/>
  <c r="T88" i="73"/>
  <c r="S88" i="73"/>
  <c r="R88" i="73"/>
  <c r="Q88" i="73"/>
  <c r="P88" i="73"/>
  <c r="O88" i="73"/>
  <c r="N88" i="73"/>
  <c r="M88" i="73"/>
  <c r="L88" i="73"/>
  <c r="K88" i="73"/>
  <c r="J88" i="73"/>
  <c r="H88" i="73"/>
  <c r="B88" i="73"/>
  <c r="AC82" i="73"/>
  <c r="AB82" i="73"/>
  <c r="AA82" i="73"/>
  <c r="Z82" i="73"/>
  <c r="Y82" i="73"/>
  <c r="X82" i="73"/>
  <c r="W82" i="73"/>
  <c r="V82" i="73"/>
  <c r="U82" i="73"/>
  <c r="T82" i="73"/>
  <c r="S82" i="73"/>
  <c r="R82" i="73"/>
  <c r="Q82" i="73"/>
  <c r="P82" i="73"/>
  <c r="O82" i="73"/>
  <c r="N82" i="73"/>
  <c r="M82" i="73"/>
  <c r="L82" i="73"/>
  <c r="K82" i="73"/>
  <c r="J82" i="73"/>
  <c r="H82" i="73"/>
  <c r="Z23" i="40" s="1"/>
  <c r="B82" i="73"/>
  <c r="Y23" i="40" s="1"/>
  <c r="AC79" i="73"/>
  <c r="AB79" i="73"/>
  <c r="AA79" i="73"/>
  <c r="Z79" i="73"/>
  <c r="Y79" i="73"/>
  <c r="X79" i="73"/>
  <c r="W79" i="73"/>
  <c r="V79" i="73"/>
  <c r="U79" i="73"/>
  <c r="T79" i="73"/>
  <c r="S79" i="73"/>
  <c r="R79" i="73"/>
  <c r="Q79" i="73"/>
  <c r="P79" i="73"/>
  <c r="O79" i="73"/>
  <c r="N79" i="73"/>
  <c r="M79" i="73"/>
  <c r="L79" i="73"/>
  <c r="K79" i="73"/>
  <c r="J79" i="73"/>
  <c r="H79" i="73"/>
  <c r="AB23" i="40" s="1"/>
  <c r="B79" i="73"/>
  <c r="AA23" i="40" s="1"/>
  <c r="AC76" i="73"/>
  <c r="AB76" i="73"/>
  <c r="AA76" i="73"/>
  <c r="Z76" i="73"/>
  <c r="Y76" i="73"/>
  <c r="X76" i="73"/>
  <c r="W76" i="73"/>
  <c r="V76" i="73"/>
  <c r="U76" i="73"/>
  <c r="T76" i="73"/>
  <c r="S76" i="73"/>
  <c r="R76" i="73"/>
  <c r="Q76" i="73"/>
  <c r="P76" i="73"/>
  <c r="O76" i="73"/>
  <c r="N76" i="73"/>
  <c r="M76" i="73"/>
  <c r="L76" i="73"/>
  <c r="K76" i="73"/>
  <c r="J76" i="73"/>
  <c r="H76" i="73"/>
  <c r="B76" i="73"/>
  <c r="AC65" i="73"/>
  <c r="AB65" i="73"/>
  <c r="AA65" i="73"/>
  <c r="Z65" i="73"/>
  <c r="Y65" i="73"/>
  <c r="X65" i="73"/>
  <c r="W65" i="73"/>
  <c r="V65" i="73"/>
  <c r="U65" i="73"/>
  <c r="T65" i="73"/>
  <c r="S65" i="73"/>
  <c r="R65" i="73"/>
  <c r="Q65" i="73"/>
  <c r="P65" i="73"/>
  <c r="O65" i="73"/>
  <c r="N65" i="73"/>
  <c r="M65" i="73"/>
  <c r="L65" i="73"/>
  <c r="K65" i="73"/>
  <c r="J65" i="73"/>
  <c r="H65" i="73"/>
  <c r="H23" i="40" s="1"/>
  <c r="B65" i="73"/>
  <c r="AC63" i="73"/>
  <c r="AB63" i="73"/>
  <c r="AA63" i="73"/>
  <c r="Z63" i="73"/>
  <c r="Y63" i="73"/>
  <c r="X63" i="73"/>
  <c r="W63" i="73"/>
  <c r="V63" i="73"/>
  <c r="U63" i="73"/>
  <c r="T63" i="73"/>
  <c r="S63" i="73"/>
  <c r="R63" i="73"/>
  <c r="Q63" i="73"/>
  <c r="P63" i="73"/>
  <c r="O63" i="73"/>
  <c r="N63" i="73"/>
  <c r="M63" i="73"/>
  <c r="L63" i="73"/>
  <c r="K63" i="73"/>
  <c r="J63" i="73"/>
  <c r="H63" i="73"/>
  <c r="L23" i="40" s="1"/>
  <c r="B63" i="73"/>
  <c r="K23" i="40" s="1"/>
  <c r="AC54" i="73"/>
  <c r="AB54" i="73"/>
  <c r="AA54" i="73"/>
  <c r="Z54" i="73"/>
  <c r="Y54" i="73"/>
  <c r="X54" i="73"/>
  <c r="W54" i="73"/>
  <c r="V54" i="73"/>
  <c r="U54" i="73"/>
  <c r="T54" i="73"/>
  <c r="S54" i="73"/>
  <c r="R54" i="73"/>
  <c r="Q54" i="73"/>
  <c r="P54" i="73"/>
  <c r="O54" i="73"/>
  <c r="N54" i="73"/>
  <c r="M54" i="73"/>
  <c r="L54" i="73"/>
  <c r="K54" i="73"/>
  <c r="J54" i="73"/>
  <c r="H54" i="73"/>
  <c r="B54" i="73"/>
  <c r="AC47" i="73"/>
  <c r="AB47" i="73"/>
  <c r="AA47" i="73"/>
  <c r="Z47" i="73"/>
  <c r="Y47" i="73"/>
  <c r="X47" i="73"/>
  <c r="W47" i="73"/>
  <c r="V47" i="73"/>
  <c r="U47" i="73"/>
  <c r="T47" i="73"/>
  <c r="S47" i="73"/>
  <c r="R47" i="73"/>
  <c r="Q47" i="73"/>
  <c r="P47" i="73"/>
  <c r="O47" i="73"/>
  <c r="N47" i="73"/>
  <c r="M47" i="73"/>
  <c r="L47" i="73"/>
  <c r="K47" i="73"/>
  <c r="J47" i="73"/>
  <c r="H47" i="73"/>
  <c r="V22" i="40" s="1"/>
  <c r="B47" i="73"/>
  <c r="U22" i="40" s="1"/>
  <c r="AC45" i="73"/>
  <c r="AB45" i="73"/>
  <c r="AA45" i="73"/>
  <c r="Z45" i="73"/>
  <c r="Y45" i="73"/>
  <c r="X45" i="73"/>
  <c r="W45" i="73"/>
  <c r="V45" i="73"/>
  <c r="U45" i="73"/>
  <c r="T45" i="73"/>
  <c r="S45" i="73"/>
  <c r="R45" i="73"/>
  <c r="Q45" i="73"/>
  <c r="P45" i="73"/>
  <c r="O45" i="73"/>
  <c r="N45" i="73"/>
  <c r="M45" i="73"/>
  <c r="L45" i="73"/>
  <c r="K45" i="73"/>
  <c r="J45" i="73"/>
  <c r="H45" i="73"/>
  <c r="L22" i="40" s="1"/>
  <c r="B45" i="73"/>
  <c r="AC39" i="73"/>
  <c r="AB39" i="73"/>
  <c r="AA39" i="73"/>
  <c r="Z39" i="73"/>
  <c r="Y39" i="73"/>
  <c r="X39" i="73"/>
  <c r="W39" i="73"/>
  <c r="V39" i="73"/>
  <c r="U39" i="73"/>
  <c r="T39" i="73"/>
  <c r="S39" i="73"/>
  <c r="R39" i="73"/>
  <c r="Q39" i="73"/>
  <c r="P39" i="73"/>
  <c r="O39" i="73"/>
  <c r="N39" i="73"/>
  <c r="M39" i="73"/>
  <c r="L39" i="73"/>
  <c r="K39" i="73"/>
  <c r="J39" i="73"/>
  <c r="H39" i="73"/>
  <c r="V21" i="40" s="1"/>
  <c r="B39" i="73"/>
  <c r="U21" i="40" s="1"/>
  <c r="AC37" i="73"/>
  <c r="AB37" i="73"/>
  <c r="AA37" i="73"/>
  <c r="Z37" i="73"/>
  <c r="Y37" i="73"/>
  <c r="X37" i="73"/>
  <c r="W37" i="73"/>
  <c r="V37" i="73"/>
  <c r="U37" i="73"/>
  <c r="T37" i="73"/>
  <c r="S37" i="73"/>
  <c r="R37" i="73"/>
  <c r="Q37" i="73"/>
  <c r="P37" i="73"/>
  <c r="O37" i="73"/>
  <c r="N37" i="73"/>
  <c r="M37" i="73"/>
  <c r="L37" i="73"/>
  <c r="K37" i="73"/>
  <c r="J37" i="73"/>
  <c r="H37" i="73"/>
  <c r="J21" i="40" s="1"/>
  <c r="B37" i="73"/>
  <c r="AC25" i="73"/>
  <c r="AB25" i="73"/>
  <c r="AA25" i="73"/>
  <c r="Z25" i="73"/>
  <c r="Y25" i="73"/>
  <c r="X25" i="73"/>
  <c r="W25" i="73"/>
  <c r="V25" i="73"/>
  <c r="U25" i="73"/>
  <c r="T25" i="73"/>
  <c r="S25" i="73"/>
  <c r="R25" i="73"/>
  <c r="Q25" i="73"/>
  <c r="P25" i="73"/>
  <c r="O25" i="73"/>
  <c r="N25" i="73"/>
  <c r="M25" i="73"/>
  <c r="L25" i="73"/>
  <c r="K25" i="73"/>
  <c r="J25" i="73"/>
  <c r="H25" i="73"/>
  <c r="AB20" i="40" s="1"/>
  <c r="B25" i="73"/>
  <c r="AA20" i="40" s="1"/>
  <c r="AC18" i="73"/>
  <c r="AB18" i="73"/>
  <c r="AA18" i="73"/>
  <c r="Z18" i="73"/>
  <c r="Y18" i="73"/>
  <c r="X18" i="73"/>
  <c r="W18" i="73"/>
  <c r="V18" i="73"/>
  <c r="U18" i="73"/>
  <c r="T18" i="73"/>
  <c r="S18" i="73"/>
  <c r="R18" i="73"/>
  <c r="Q18" i="73"/>
  <c r="P18" i="73"/>
  <c r="O18" i="73"/>
  <c r="N18" i="73"/>
  <c r="M18" i="73"/>
  <c r="L18" i="73"/>
  <c r="K18" i="73"/>
  <c r="J18" i="73"/>
  <c r="H18" i="73"/>
  <c r="Z20" i="40" s="1"/>
  <c r="B18" i="73"/>
  <c r="Y20" i="40" s="1"/>
  <c r="AC15" i="73"/>
  <c r="AB15" i="73"/>
  <c r="AA15" i="73"/>
  <c r="Z15" i="73"/>
  <c r="Y15" i="73"/>
  <c r="X15" i="73"/>
  <c r="W15" i="73"/>
  <c r="V15" i="73"/>
  <c r="U15" i="73"/>
  <c r="T15" i="73"/>
  <c r="S15" i="73"/>
  <c r="R15" i="73"/>
  <c r="Q15" i="73"/>
  <c r="P15" i="73"/>
  <c r="O15" i="73"/>
  <c r="N15" i="73"/>
  <c r="M15" i="73"/>
  <c r="L15" i="73"/>
  <c r="K15" i="73"/>
  <c r="J15" i="73"/>
  <c r="H15" i="73"/>
  <c r="L19" i="40" s="1"/>
  <c r="B15" i="73"/>
  <c r="K19" i="40" s="1"/>
  <c r="AC8" i="73"/>
  <c r="AB8" i="73"/>
  <c r="AA8" i="73"/>
  <c r="Z8" i="73"/>
  <c r="Y8" i="73"/>
  <c r="X8" i="73"/>
  <c r="W8" i="73"/>
  <c r="V8" i="73"/>
  <c r="U8" i="73"/>
  <c r="T8" i="73"/>
  <c r="S8" i="73"/>
  <c r="R8" i="73"/>
  <c r="Q8" i="73"/>
  <c r="P8" i="73"/>
  <c r="O8" i="73"/>
  <c r="N8" i="73"/>
  <c r="M8" i="73"/>
  <c r="L8" i="73"/>
  <c r="K8" i="73"/>
  <c r="J8" i="73"/>
  <c r="H8" i="73"/>
  <c r="H20" i="40" s="1"/>
  <c r="B8" i="73"/>
  <c r="AC5" i="73"/>
  <c r="AB5" i="73"/>
  <c r="AA5" i="73"/>
  <c r="Z5" i="73"/>
  <c r="Y5" i="73"/>
  <c r="X5" i="73"/>
  <c r="W5" i="73"/>
  <c r="V5" i="73"/>
  <c r="U5" i="73"/>
  <c r="T5" i="73"/>
  <c r="S5" i="73"/>
  <c r="R5" i="73"/>
  <c r="Q5" i="73"/>
  <c r="P5" i="73"/>
  <c r="O5" i="73"/>
  <c r="N5" i="73"/>
  <c r="M5" i="73"/>
  <c r="L5" i="73"/>
  <c r="K5" i="73"/>
  <c r="J5" i="73"/>
  <c r="H5" i="73"/>
  <c r="B5" i="73"/>
  <c r="E20" i="40" s="1"/>
  <c r="F23" i="40" l="1"/>
  <c r="H36" i="73"/>
  <c r="M36" i="73"/>
  <c r="Q36" i="73"/>
  <c r="U36" i="73"/>
  <c r="Y36" i="73"/>
  <c r="AC36" i="73"/>
  <c r="K44" i="73"/>
  <c r="AF21" i="40" s="1"/>
  <c r="O44" i="73"/>
  <c r="AJ21" i="40" s="1"/>
  <c r="S44" i="73"/>
  <c r="AN21" i="40" s="1"/>
  <c r="W44" i="73"/>
  <c r="AR21" i="40" s="1"/>
  <c r="AA44" i="73"/>
  <c r="AV21" i="40" s="1"/>
  <c r="K53" i="73"/>
  <c r="AF22" i="40" s="1"/>
  <c r="O53" i="73"/>
  <c r="AJ22" i="40" s="1"/>
  <c r="S53" i="73"/>
  <c r="AN22" i="40" s="1"/>
  <c r="W53" i="73"/>
  <c r="AR22" i="40" s="1"/>
  <c r="AA53" i="73"/>
  <c r="AV22" i="40" s="1"/>
  <c r="K87" i="73"/>
  <c r="AF23" i="40" s="1"/>
  <c r="O87" i="73"/>
  <c r="AJ23" i="40" s="1"/>
  <c r="S87" i="73"/>
  <c r="W87" i="73"/>
  <c r="AA87" i="73"/>
  <c r="AV23" i="40" s="1"/>
  <c r="J23" i="40"/>
  <c r="K105" i="73"/>
  <c r="O105" i="73"/>
  <c r="S105" i="73"/>
  <c r="W105" i="73"/>
  <c r="AA105" i="73"/>
  <c r="F20" i="40"/>
  <c r="B44" i="73"/>
  <c r="C21" i="40" s="1"/>
  <c r="I21" i="40"/>
  <c r="L44" i="73"/>
  <c r="AG21" i="40" s="1"/>
  <c r="P44" i="73"/>
  <c r="AK21" i="40" s="1"/>
  <c r="T44" i="73"/>
  <c r="AO21" i="40" s="1"/>
  <c r="X44" i="73"/>
  <c r="AS21" i="40" s="1"/>
  <c r="AB44" i="73"/>
  <c r="AW21" i="40" s="1"/>
  <c r="L53" i="73"/>
  <c r="AG22" i="40" s="1"/>
  <c r="P53" i="73"/>
  <c r="AK22" i="40" s="1"/>
  <c r="T53" i="73"/>
  <c r="AO22" i="40" s="1"/>
  <c r="X53" i="73"/>
  <c r="AS22" i="40" s="1"/>
  <c r="AB53" i="73"/>
  <c r="AW22" i="40" s="1"/>
  <c r="B87" i="73"/>
  <c r="E23" i="40"/>
  <c r="L87" i="73"/>
  <c r="AG23" i="40" s="1"/>
  <c r="P87" i="73"/>
  <c r="AK23" i="40" s="1"/>
  <c r="T87" i="73"/>
  <c r="X87" i="73"/>
  <c r="AB87" i="73"/>
  <c r="AW23" i="40" s="1"/>
  <c r="B105" i="73"/>
  <c r="L105" i="73"/>
  <c r="P105" i="73"/>
  <c r="T105" i="73"/>
  <c r="X105" i="73"/>
  <c r="AB105" i="73"/>
  <c r="I23" i="40"/>
  <c r="B53" i="73"/>
  <c r="K22" i="40"/>
  <c r="K36" i="73"/>
  <c r="O36" i="73"/>
  <c r="S36" i="73"/>
  <c r="W36" i="73"/>
  <c r="AA36" i="73"/>
  <c r="H44" i="73"/>
  <c r="D21" i="40" s="1"/>
  <c r="M44" i="73"/>
  <c r="AH21" i="40" s="1"/>
  <c r="Q44" i="73"/>
  <c r="AL21" i="40" s="1"/>
  <c r="U44" i="73"/>
  <c r="AP21" i="40" s="1"/>
  <c r="Y44" i="73"/>
  <c r="AT21" i="40" s="1"/>
  <c r="AC44" i="73"/>
  <c r="AX21" i="40" s="1"/>
  <c r="H53" i="73"/>
  <c r="M53" i="73"/>
  <c r="AH22" i="40" s="1"/>
  <c r="Q53" i="73"/>
  <c r="AL22" i="40" s="1"/>
  <c r="U53" i="73"/>
  <c r="AP22" i="40" s="1"/>
  <c r="Y53" i="73"/>
  <c r="AT22" i="40" s="1"/>
  <c r="AC53" i="73"/>
  <c r="AX22" i="40" s="1"/>
  <c r="H87" i="73"/>
  <c r="M87" i="73"/>
  <c r="AH23" i="40" s="1"/>
  <c r="Q87" i="73"/>
  <c r="U87" i="73"/>
  <c r="Y87" i="73"/>
  <c r="AT23" i="40" s="1"/>
  <c r="AC87" i="73"/>
  <c r="AX23" i="40" s="1"/>
  <c r="H105" i="73"/>
  <c r="M105" i="73"/>
  <c r="Q105" i="73"/>
  <c r="U105" i="73"/>
  <c r="Y105" i="73"/>
  <c r="AC105" i="73"/>
  <c r="B36" i="73"/>
  <c r="C20" i="40" s="1"/>
  <c r="L36" i="73"/>
  <c r="P36" i="73"/>
  <c r="T36" i="73"/>
  <c r="X36" i="73"/>
  <c r="AB36" i="73"/>
  <c r="J36" i="73"/>
  <c r="N36" i="73"/>
  <c r="R36" i="73"/>
  <c r="V36" i="73"/>
  <c r="Z36" i="73"/>
  <c r="J44" i="73"/>
  <c r="AE21" i="40" s="1"/>
  <c r="N44" i="73"/>
  <c r="AI21" i="40" s="1"/>
  <c r="R44" i="73"/>
  <c r="AM21" i="40" s="1"/>
  <c r="V44" i="73"/>
  <c r="AQ21" i="40" s="1"/>
  <c r="Z44" i="73"/>
  <c r="AU21" i="40" s="1"/>
  <c r="J53" i="73"/>
  <c r="AE22" i="40" s="1"/>
  <c r="N53" i="73"/>
  <c r="AI22" i="40" s="1"/>
  <c r="R53" i="73"/>
  <c r="AM22" i="40" s="1"/>
  <c r="V53" i="73"/>
  <c r="AQ22" i="40" s="1"/>
  <c r="Z53" i="73"/>
  <c r="AU22" i="40" s="1"/>
  <c r="J87" i="73"/>
  <c r="AE23" i="40" s="1"/>
  <c r="N87" i="73"/>
  <c r="R87" i="73"/>
  <c r="V87" i="73"/>
  <c r="Z87" i="73"/>
  <c r="AU23" i="40" s="1"/>
  <c r="J105" i="73"/>
  <c r="N105" i="73"/>
  <c r="R105" i="73"/>
  <c r="V105" i="73"/>
  <c r="Z105" i="73"/>
  <c r="AQ20" i="40" l="1"/>
  <c r="V4" i="73"/>
  <c r="AW20" i="40"/>
  <c r="AB4" i="73"/>
  <c r="AG20" i="40"/>
  <c r="L4" i="73"/>
  <c r="AN20" i="40"/>
  <c r="S4" i="73"/>
  <c r="AX20" i="40"/>
  <c r="AC4" i="73"/>
  <c r="AH20" i="40"/>
  <c r="M4" i="73"/>
  <c r="AQ23" i="40"/>
  <c r="AM20" i="40"/>
  <c r="R4" i="73"/>
  <c r="AS20" i="40"/>
  <c r="X4" i="73"/>
  <c r="AJ20" i="40"/>
  <c r="O4" i="73"/>
  <c r="AT20" i="40"/>
  <c r="Y4" i="73"/>
  <c r="H4" i="73"/>
  <c r="AM23" i="40"/>
  <c r="AI20" i="40"/>
  <c r="N4" i="73"/>
  <c r="AO20" i="40"/>
  <c r="T4" i="73"/>
  <c r="AP23" i="40"/>
  <c r="AV20" i="40"/>
  <c r="AA4" i="73"/>
  <c r="AF20" i="40"/>
  <c r="K4" i="73"/>
  <c r="AS23" i="40"/>
  <c r="AR23" i="40"/>
  <c r="AP20" i="40"/>
  <c r="U4" i="73"/>
  <c r="AI23" i="40"/>
  <c r="AU20" i="40"/>
  <c r="Z4" i="73"/>
  <c r="AE20" i="40"/>
  <c r="J4" i="73"/>
  <c r="AK20" i="40"/>
  <c r="P4" i="73"/>
  <c r="AL23" i="40"/>
  <c r="AR20" i="40"/>
  <c r="W4" i="73"/>
  <c r="AO23" i="40"/>
  <c r="C23" i="40"/>
  <c r="AN23" i="40"/>
  <c r="AL20" i="40"/>
  <c r="Q4" i="73"/>
  <c r="B4" i="73"/>
  <c r="C22" i="40"/>
  <c r="H43" i="50"/>
  <c r="H53" i="50"/>
  <c r="B53" i="50"/>
  <c r="H8" i="50" l="1"/>
  <c r="K8" i="50" l="1"/>
  <c r="L8" i="50"/>
  <c r="M8" i="50"/>
  <c r="N8" i="50"/>
  <c r="O8" i="50"/>
  <c r="P8" i="50"/>
  <c r="Q8" i="50"/>
  <c r="R8" i="50"/>
  <c r="S8" i="50"/>
  <c r="T8" i="50"/>
  <c r="U8" i="50"/>
  <c r="V8" i="50"/>
  <c r="W8" i="50"/>
  <c r="X8" i="50"/>
  <c r="Y8" i="50"/>
  <c r="Z8" i="50"/>
  <c r="AA8" i="50"/>
  <c r="AB8" i="50"/>
  <c r="AC8" i="50"/>
  <c r="J8" i="50"/>
  <c r="B8" i="50"/>
  <c r="I110" i="50" l="1"/>
  <c r="J85" i="50"/>
  <c r="K85" i="50"/>
  <c r="L85" i="50"/>
  <c r="M85" i="50"/>
  <c r="N85" i="50"/>
  <c r="O85" i="50"/>
  <c r="P85" i="50"/>
  <c r="Q85" i="50"/>
  <c r="R85" i="50"/>
  <c r="S85" i="50"/>
  <c r="T85" i="50"/>
  <c r="U85" i="50"/>
  <c r="V85" i="50"/>
  <c r="W85" i="50"/>
  <c r="X85" i="50"/>
  <c r="Y85" i="50"/>
  <c r="Z85" i="50"/>
  <c r="AA85" i="50"/>
  <c r="AB85" i="50"/>
  <c r="AC85" i="50"/>
  <c r="H85" i="50"/>
  <c r="B85" i="50"/>
  <c r="J103" i="50"/>
  <c r="K103" i="50"/>
  <c r="L103" i="50"/>
  <c r="M103" i="50"/>
  <c r="N103" i="50"/>
  <c r="O103" i="50"/>
  <c r="P103" i="50"/>
  <c r="Q103" i="50"/>
  <c r="R103" i="50"/>
  <c r="S103" i="50"/>
  <c r="T103" i="50"/>
  <c r="U103" i="50"/>
  <c r="V103" i="50"/>
  <c r="W103" i="50"/>
  <c r="X103" i="50"/>
  <c r="Y103" i="50"/>
  <c r="Z103" i="50"/>
  <c r="AA103" i="50"/>
  <c r="AB103" i="50"/>
  <c r="AC103" i="50"/>
  <c r="H103" i="50"/>
  <c r="B103" i="50"/>
  <c r="B108" i="50"/>
  <c r="Y17" i="40" s="1"/>
  <c r="J108" i="50"/>
  <c r="K108" i="50"/>
  <c r="L108" i="50"/>
  <c r="M108" i="50"/>
  <c r="N108" i="50"/>
  <c r="O108" i="50"/>
  <c r="P108" i="50"/>
  <c r="Q108" i="50"/>
  <c r="R108" i="50"/>
  <c r="S108" i="50"/>
  <c r="T108" i="50"/>
  <c r="U108" i="50"/>
  <c r="V108" i="50"/>
  <c r="W108" i="50"/>
  <c r="X108" i="50"/>
  <c r="Y108" i="50"/>
  <c r="Z108" i="50"/>
  <c r="AA108" i="50"/>
  <c r="AB108" i="50"/>
  <c r="AC108" i="50"/>
  <c r="H108" i="50"/>
  <c r="Z17" i="40" s="1"/>
  <c r="J70" i="50"/>
  <c r="K70" i="50"/>
  <c r="L70" i="50"/>
  <c r="M70" i="50"/>
  <c r="N70" i="50"/>
  <c r="O70" i="50"/>
  <c r="P70" i="50"/>
  <c r="Q70" i="50"/>
  <c r="R70" i="50"/>
  <c r="S70" i="50"/>
  <c r="T70" i="50"/>
  <c r="U70" i="50"/>
  <c r="V70" i="50"/>
  <c r="W70" i="50"/>
  <c r="X70" i="50"/>
  <c r="Y70" i="50"/>
  <c r="Z70" i="50"/>
  <c r="AA70" i="50"/>
  <c r="AB70" i="50"/>
  <c r="AC70" i="50"/>
  <c r="H70" i="50"/>
  <c r="J89" i="50"/>
  <c r="K89" i="50"/>
  <c r="L89" i="50"/>
  <c r="M89" i="50"/>
  <c r="N89" i="50"/>
  <c r="O89" i="50"/>
  <c r="P89" i="50"/>
  <c r="Q89" i="50"/>
  <c r="R89" i="50"/>
  <c r="S89" i="50"/>
  <c r="T89" i="50"/>
  <c r="U89" i="50"/>
  <c r="V89" i="50"/>
  <c r="W89" i="50"/>
  <c r="X89" i="50"/>
  <c r="Y89" i="50"/>
  <c r="Z89" i="50"/>
  <c r="AA89" i="50"/>
  <c r="AB89" i="50"/>
  <c r="AC89" i="50"/>
  <c r="H89" i="50"/>
  <c r="B92" i="50" l="1"/>
  <c r="B89" i="50"/>
  <c r="B70" i="50"/>
  <c r="B83" i="50"/>
  <c r="Q54" i="51" l="1"/>
  <c r="AD14" i="40" l="1"/>
  <c r="AC14" i="40"/>
  <c r="X14" i="40"/>
  <c r="X13" i="40" s="1"/>
  <c r="W14" i="40"/>
  <c r="W13" i="40" s="1"/>
  <c r="T14" i="40"/>
  <c r="T13" i="40" s="1"/>
  <c r="S14" i="40"/>
  <c r="S13" i="40" s="1"/>
  <c r="AC30" i="40" l="1"/>
  <c r="AC28" i="40" s="1"/>
  <c r="AD12" i="40"/>
  <c r="AC12" i="40"/>
  <c r="AD11" i="40"/>
  <c r="AC11" i="40"/>
  <c r="AD10" i="40"/>
  <c r="AC10" i="40"/>
  <c r="AD9" i="40"/>
  <c r="AC9" i="40"/>
  <c r="AD8" i="40"/>
  <c r="AD6" i="40" s="1"/>
  <c r="AD5" i="40" s="1"/>
  <c r="AC8" i="40"/>
  <c r="AC6" i="40" s="1"/>
  <c r="AC5" i="40" s="1"/>
  <c r="AC83" i="49"/>
  <c r="AB83" i="49"/>
  <c r="AA83" i="49"/>
  <c r="Z83" i="49"/>
  <c r="Y83" i="49"/>
  <c r="X83" i="49"/>
  <c r="W83" i="49"/>
  <c r="V83" i="49"/>
  <c r="U83" i="49"/>
  <c r="T83" i="49"/>
  <c r="S83" i="49"/>
  <c r="R83" i="49"/>
  <c r="Q83" i="49"/>
  <c r="P83" i="49"/>
  <c r="O83" i="49"/>
  <c r="N83" i="49"/>
  <c r="M83" i="49"/>
  <c r="L83" i="49"/>
  <c r="K83" i="49"/>
  <c r="J83" i="49"/>
  <c r="H83" i="49"/>
  <c r="J31" i="40" s="1"/>
  <c r="B83" i="49"/>
  <c r="I31" i="40" s="1"/>
  <c r="AC72" i="49"/>
  <c r="AB72" i="49"/>
  <c r="AA72" i="49"/>
  <c r="Z72" i="49"/>
  <c r="Y72" i="49"/>
  <c r="X72" i="49"/>
  <c r="W72" i="49"/>
  <c r="V72" i="49"/>
  <c r="U72" i="49"/>
  <c r="T72" i="49"/>
  <c r="S72" i="49"/>
  <c r="R72" i="49"/>
  <c r="Q72" i="49"/>
  <c r="P72" i="49"/>
  <c r="O72" i="49"/>
  <c r="N72" i="49"/>
  <c r="M72" i="49"/>
  <c r="L72" i="49"/>
  <c r="K72" i="49"/>
  <c r="J72" i="49"/>
  <c r="H72" i="49"/>
  <c r="AB30" i="40" s="1"/>
  <c r="B72" i="49"/>
  <c r="AA30" i="40" s="1"/>
  <c r="AC46" i="49"/>
  <c r="AB46" i="49"/>
  <c r="AA46" i="49"/>
  <c r="Z46" i="49"/>
  <c r="Y46" i="49"/>
  <c r="X46" i="49"/>
  <c r="W46" i="49"/>
  <c r="V46" i="49"/>
  <c r="U46" i="49"/>
  <c r="T46" i="49"/>
  <c r="S46" i="49"/>
  <c r="R46" i="49"/>
  <c r="Q46" i="49"/>
  <c r="P46" i="49"/>
  <c r="O46" i="49"/>
  <c r="N46" i="49"/>
  <c r="M46" i="49"/>
  <c r="L46" i="49"/>
  <c r="K46" i="49"/>
  <c r="J46" i="49"/>
  <c r="H46" i="49"/>
  <c r="AD30" i="40" s="1"/>
  <c r="AD28" i="40" s="1"/>
  <c r="AC47" i="51"/>
  <c r="AB47" i="51"/>
  <c r="AA47" i="51"/>
  <c r="Z47" i="51"/>
  <c r="Y47" i="51"/>
  <c r="X47" i="51"/>
  <c r="W47" i="51"/>
  <c r="V47" i="51"/>
  <c r="U47" i="51"/>
  <c r="T47" i="51"/>
  <c r="S47" i="51"/>
  <c r="R47" i="51"/>
  <c r="Q47" i="51"/>
  <c r="P47" i="51"/>
  <c r="O47" i="51"/>
  <c r="N47" i="51"/>
  <c r="M47" i="51"/>
  <c r="L47" i="51"/>
  <c r="K47" i="51"/>
  <c r="J47" i="51"/>
  <c r="H47" i="51"/>
  <c r="F27" i="40" s="1"/>
  <c r="B52" i="51"/>
  <c r="O27" i="40" s="1"/>
  <c r="B47" i="51"/>
  <c r="E27" i="40" s="1"/>
  <c r="AC43" i="51"/>
  <c r="AB43" i="51"/>
  <c r="AA43" i="51"/>
  <c r="Z43" i="51"/>
  <c r="Y43" i="51"/>
  <c r="X43" i="51"/>
  <c r="W43" i="51"/>
  <c r="V43" i="51"/>
  <c r="U43" i="51"/>
  <c r="T43" i="51"/>
  <c r="S43" i="51"/>
  <c r="R43" i="51"/>
  <c r="Q43" i="51"/>
  <c r="P43" i="51"/>
  <c r="O43" i="51"/>
  <c r="N43" i="51"/>
  <c r="M43" i="51"/>
  <c r="L43" i="51"/>
  <c r="K43" i="51"/>
  <c r="J43" i="51"/>
  <c r="H43" i="51"/>
  <c r="AB26" i="40" s="1"/>
  <c r="B43" i="51"/>
  <c r="AA26" i="40" s="1"/>
  <c r="AC40" i="51"/>
  <c r="AB40" i="51"/>
  <c r="AA40" i="51"/>
  <c r="Z40" i="51"/>
  <c r="Y40" i="51"/>
  <c r="X40" i="51"/>
  <c r="W40" i="51"/>
  <c r="V40" i="51"/>
  <c r="U40" i="51"/>
  <c r="T40" i="51"/>
  <c r="S40" i="51"/>
  <c r="R40" i="51"/>
  <c r="Q40" i="51"/>
  <c r="P40" i="51"/>
  <c r="O40" i="51"/>
  <c r="N40" i="51"/>
  <c r="M40" i="51"/>
  <c r="L40" i="51"/>
  <c r="K40" i="51"/>
  <c r="J40" i="51"/>
  <c r="H40" i="51"/>
  <c r="Z26" i="40" s="1"/>
  <c r="Z24" i="40" s="1"/>
  <c r="B40" i="51"/>
  <c r="Y26" i="40" s="1"/>
  <c r="Y24" i="40" s="1"/>
  <c r="AC36" i="51"/>
  <c r="AB36" i="51"/>
  <c r="AA36" i="51"/>
  <c r="Z36" i="51"/>
  <c r="Y36" i="51"/>
  <c r="X36" i="51"/>
  <c r="W36" i="51"/>
  <c r="V36" i="51"/>
  <c r="U36" i="51"/>
  <c r="T36" i="51"/>
  <c r="S36" i="51"/>
  <c r="R36" i="51"/>
  <c r="Q36" i="51"/>
  <c r="P36" i="51"/>
  <c r="O36" i="51"/>
  <c r="N36" i="51"/>
  <c r="M36" i="51"/>
  <c r="L36" i="51"/>
  <c r="K36" i="51"/>
  <c r="J36" i="51"/>
  <c r="H36" i="51"/>
  <c r="V26" i="40" s="1"/>
  <c r="B36" i="51"/>
  <c r="U26" i="40" s="1"/>
  <c r="AC31" i="51"/>
  <c r="AB31" i="51"/>
  <c r="AA31" i="51"/>
  <c r="Z31" i="51"/>
  <c r="Y31" i="51"/>
  <c r="X31" i="51"/>
  <c r="W31" i="51"/>
  <c r="V31" i="51"/>
  <c r="U31" i="51"/>
  <c r="T31" i="51"/>
  <c r="S31" i="51"/>
  <c r="R31" i="51"/>
  <c r="Q31" i="51"/>
  <c r="P31" i="51"/>
  <c r="O31" i="51"/>
  <c r="N31" i="51"/>
  <c r="M31" i="51"/>
  <c r="L31" i="51"/>
  <c r="K31" i="51"/>
  <c r="J31" i="51"/>
  <c r="H31" i="51"/>
  <c r="J26" i="40" s="1"/>
  <c r="B31" i="51"/>
  <c r="I26" i="40" s="1"/>
  <c r="AC27" i="51"/>
  <c r="AB27" i="51"/>
  <c r="AA27" i="51"/>
  <c r="Z27" i="51"/>
  <c r="Y27" i="51"/>
  <c r="X27" i="51"/>
  <c r="W27" i="51"/>
  <c r="V27" i="51"/>
  <c r="U27" i="51"/>
  <c r="T27" i="51"/>
  <c r="S27" i="51"/>
  <c r="R27" i="51"/>
  <c r="Q27" i="51"/>
  <c r="P27" i="51"/>
  <c r="O27" i="51"/>
  <c r="N27" i="51"/>
  <c r="M27" i="51"/>
  <c r="L27" i="51"/>
  <c r="K27" i="51"/>
  <c r="J27" i="51"/>
  <c r="H27" i="51"/>
  <c r="H26" i="40" s="1"/>
  <c r="B27" i="51"/>
  <c r="G26" i="40" s="1"/>
  <c r="AC23" i="51"/>
  <c r="AB23" i="51"/>
  <c r="AA23" i="51"/>
  <c r="Z23" i="51"/>
  <c r="Y23" i="51"/>
  <c r="X23" i="51"/>
  <c r="W23" i="51"/>
  <c r="V23" i="51"/>
  <c r="U23" i="51"/>
  <c r="T23" i="51"/>
  <c r="S23" i="51"/>
  <c r="R23" i="51"/>
  <c r="Q23" i="51"/>
  <c r="P23" i="51"/>
  <c r="O23" i="51"/>
  <c r="N23" i="51"/>
  <c r="M23" i="51"/>
  <c r="L23" i="51"/>
  <c r="K23" i="51"/>
  <c r="J23" i="51"/>
  <c r="H23" i="51"/>
  <c r="F26" i="40" s="1"/>
  <c r="B23" i="51"/>
  <c r="E26" i="40" s="1"/>
  <c r="AC19" i="51"/>
  <c r="AB19" i="51"/>
  <c r="AA19" i="51"/>
  <c r="Z19" i="51"/>
  <c r="Y19" i="51"/>
  <c r="X19" i="51"/>
  <c r="W19" i="51"/>
  <c r="V19" i="51"/>
  <c r="U19" i="51"/>
  <c r="T19" i="51"/>
  <c r="S19" i="51"/>
  <c r="R19" i="51"/>
  <c r="Q19" i="51"/>
  <c r="P19" i="51"/>
  <c r="O19" i="51"/>
  <c r="N19" i="51"/>
  <c r="M19" i="51"/>
  <c r="L19" i="51"/>
  <c r="K19" i="51"/>
  <c r="J19" i="51"/>
  <c r="H19" i="51"/>
  <c r="J25" i="40" s="1"/>
  <c r="B19" i="51"/>
  <c r="I25" i="40" s="1"/>
  <c r="AC11" i="51"/>
  <c r="AB11" i="51"/>
  <c r="AA11" i="51"/>
  <c r="Z11" i="51"/>
  <c r="Y11" i="51"/>
  <c r="X11" i="51"/>
  <c r="W11" i="51"/>
  <c r="V11" i="51"/>
  <c r="U11" i="51"/>
  <c r="T11" i="51"/>
  <c r="S11" i="51"/>
  <c r="R11" i="51"/>
  <c r="Q11" i="51"/>
  <c r="P11" i="51"/>
  <c r="O11" i="51"/>
  <c r="N11" i="51"/>
  <c r="M11" i="51"/>
  <c r="L11" i="51"/>
  <c r="K11" i="51"/>
  <c r="J11" i="51"/>
  <c r="H11" i="51"/>
  <c r="N25" i="40" s="1"/>
  <c r="B11" i="51"/>
  <c r="M25" i="40" s="1"/>
  <c r="B7" i="51"/>
  <c r="O25" i="40" s="1"/>
  <c r="V19" i="40"/>
  <c r="Z19" i="40"/>
  <c r="AC126" i="50"/>
  <c r="AB126" i="50"/>
  <c r="AA126" i="50"/>
  <c r="Z126" i="50"/>
  <c r="Y126" i="50"/>
  <c r="X126" i="50"/>
  <c r="W126" i="50"/>
  <c r="V126" i="50"/>
  <c r="U126" i="50"/>
  <c r="T126" i="50"/>
  <c r="S126" i="50"/>
  <c r="R126" i="50"/>
  <c r="Q126" i="50"/>
  <c r="P126" i="50"/>
  <c r="O126" i="50"/>
  <c r="N126" i="50"/>
  <c r="M126" i="50"/>
  <c r="L126" i="50"/>
  <c r="K126" i="50"/>
  <c r="J126" i="50"/>
  <c r="H126" i="50"/>
  <c r="AB18" i="40" s="1"/>
  <c r="AC120" i="50"/>
  <c r="AB120" i="50"/>
  <c r="AA120" i="50"/>
  <c r="Z120" i="50"/>
  <c r="Y120" i="50"/>
  <c r="X120" i="50"/>
  <c r="W120" i="50"/>
  <c r="V120" i="50"/>
  <c r="U120" i="50"/>
  <c r="T120" i="50"/>
  <c r="S120" i="50"/>
  <c r="R120" i="50"/>
  <c r="Q120" i="50"/>
  <c r="P120" i="50"/>
  <c r="O120" i="50"/>
  <c r="N120" i="50"/>
  <c r="M120" i="50"/>
  <c r="L120" i="50"/>
  <c r="K120" i="50"/>
  <c r="J120" i="50"/>
  <c r="H120" i="50"/>
  <c r="N18" i="40" s="1"/>
  <c r="AC113" i="50"/>
  <c r="AB113" i="50"/>
  <c r="AA113" i="50"/>
  <c r="Z113" i="50"/>
  <c r="Y113" i="50"/>
  <c r="X113" i="50"/>
  <c r="W113" i="50"/>
  <c r="V113" i="50"/>
  <c r="U113" i="50"/>
  <c r="T113" i="50"/>
  <c r="S113" i="50"/>
  <c r="R113" i="50"/>
  <c r="Q113" i="50"/>
  <c r="P113" i="50"/>
  <c r="O113" i="50"/>
  <c r="N113" i="50"/>
  <c r="M113" i="50"/>
  <c r="L113" i="50"/>
  <c r="K113" i="50"/>
  <c r="J113" i="50"/>
  <c r="H113" i="50"/>
  <c r="V18" i="40" s="1"/>
  <c r="AC92" i="50"/>
  <c r="AB92" i="50"/>
  <c r="AA92" i="50"/>
  <c r="Z92" i="50"/>
  <c r="Y92" i="50"/>
  <c r="X92" i="50"/>
  <c r="W92" i="50"/>
  <c r="V92" i="50"/>
  <c r="U92" i="50"/>
  <c r="T92" i="50"/>
  <c r="S92" i="50"/>
  <c r="R92" i="50"/>
  <c r="Q92" i="50"/>
  <c r="P92" i="50"/>
  <c r="O92" i="50"/>
  <c r="N92" i="50"/>
  <c r="M92" i="50"/>
  <c r="L92" i="50"/>
  <c r="K92" i="50"/>
  <c r="J92" i="50"/>
  <c r="P17" i="40"/>
  <c r="H92" i="50"/>
  <c r="V17" i="40" s="1"/>
  <c r="U19" i="40"/>
  <c r="Y19" i="40"/>
  <c r="B126" i="50"/>
  <c r="AA18" i="40" s="1"/>
  <c r="B120" i="50"/>
  <c r="M18" i="40" s="1"/>
  <c r="B118" i="50"/>
  <c r="E18" i="40" s="1"/>
  <c r="B113" i="50"/>
  <c r="U18" i="40" s="1"/>
  <c r="B111" i="50"/>
  <c r="O18" i="40" s="1"/>
  <c r="AA17" i="40"/>
  <c r="U17" i="40"/>
  <c r="Q17" i="40"/>
  <c r="Q14" i="40" s="1"/>
  <c r="Q13" i="40" s="1"/>
  <c r="O17" i="40"/>
  <c r="I17" i="40"/>
  <c r="G17" i="40"/>
  <c r="B68" i="50"/>
  <c r="B110" i="50" s="1"/>
  <c r="B62" i="50"/>
  <c r="AA16" i="40" s="1"/>
  <c r="B60" i="50"/>
  <c r="M16" i="40" s="1"/>
  <c r="B58" i="50"/>
  <c r="K16" i="40" s="1"/>
  <c r="K14" i="40" s="1"/>
  <c r="I16" i="40"/>
  <c r="B47" i="50"/>
  <c r="G16" i="40" s="1"/>
  <c r="B43" i="50"/>
  <c r="E16" i="40" s="1"/>
  <c r="B35" i="50"/>
  <c r="AA15" i="40" s="1"/>
  <c r="B33" i="50"/>
  <c r="Y15" i="40" s="1"/>
  <c r="Y14" i="40" s="1"/>
  <c r="U15" i="40"/>
  <c r="B27" i="50"/>
  <c r="M15" i="40" s="1"/>
  <c r="B24" i="50"/>
  <c r="I15" i="40" s="1"/>
  <c r="G15" i="40"/>
  <c r="B5" i="50"/>
  <c r="E15" i="40" s="1"/>
  <c r="AA24" i="40" l="1"/>
  <c r="AB24" i="40"/>
  <c r="O24" i="40"/>
  <c r="M24" i="40"/>
  <c r="N24" i="40"/>
  <c r="AD13" i="40"/>
  <c r="AC13" i="40"/>
  <c r="I14" i="40"/>
  <c r="AA14" i="40"/>
  <c r="M14" i="40"/>
  <c r="U14" i="40"/>
  <c r="O14" i="40"/>
  <c r="G14" i="40"/>
  <c r="E17" i="40"/>
  <c r="B117" i="50"/>
  <c r="O13" i="40" l="1"/>
  <c r="M13" i="40"/>
  <c r="C17" i="40"/>
  <c r="E14" i="40"/>
  <c r="J24" i="40"/>
  <c r="I24" i="40"/>
  <c r="H24" i="40"/>
  <c r="G24" i="40"/>
  <c r="AC94" i="49"/>
  <c r="AB94" i="49"/>
  <c r="AA94" i="49"/>
  <c r="Z94" i="49"/>
  <c r="Y94" i="49"/>
  <c r="X94" i="49"/>
  <c r="W94" i="49"/>
  <c r="V94" i="49"/>
  <c r="U94" i="49"/>
  <c r="T94" i="49"/>
  <c r="S94" i="49"/>
  <c r="R94" i="49"/>
  <c r="Q94" i="49"/>
  <c r="P94" i="49"/>
  <c r="O94" i="49"/>
  <c r="N94" i="49"/>
  <c r="M94" i="49"/>
  <c r="L94" i="49"/>
  <c r="K94" i="49"/>
  <c r="J94" i="49"/>
  <c r="AC86" i="49"/>
  <c r="AC89" i="49" s="1"/>
  <c r="AX31" i="40" s="1"/>
  <c r="AB86" i="49"/>
  <c r="AB89" i="49" s="1"/>
  <c r="AW31" i="40" s="1"/>
  <c r="AA86" i="49"/>
  <c r="AA89" i="49" s="1"/>
  <c r="AV31" i="40" s="1"/>
  <c r="Z86" i="49"/>
  <c r="Z89" i="49" s="1"/>
  <c r="AU31" i="40" s="1"/>
  <c r="Y86" i="49"/>
  <c r="Y89" i="49" s="1"/>
  <c r="AT31" i="40" s="1"/>
  <c r="X86" i="49"/>
  <c r="X89" i="49" s="1"/>
  <c r="AS31" i="40" s="1"/>
  <c r="W86" i="49"/>
  <c r="W89" i="49" s="1"/>
  <c r="AR31" i="40" s="1"/>
  <c r="V86" i="49"/>
  <c r="V89" i="49" s="1"/>
  <c r="AQ31" i="40" s="1"/>
  <c r="U86" i="49"/>
  <c r="U89" i="49" s="1"/>
  <c r="AP31" i="40" s="1"/>
  <c r="T86" i="49"/>
  <c r="T89" i="49" s="1"/>
  <c r="AO31" i="40" s="1"/>
  <c r="S86" i="49"/>
  <c r="S89" i="49" s="1"/>
  <c r="AN31" i="40" s="1"/>
  <c r="R86" i="49"/>
  <c r="R89" i="49" s="1"/>
  <c r="AM31" i="40" s="1"/>
  <c r="Q86" i="49"/>
  <c r="Q89" i="49" s="1"/>
  <c r="AL31" i="40" s="1"/>
  <c r="P86" i="49"/>
  <c r="P89" i="49" s="1"/>
  <c r="AK31" i="40" s="1"/>
  <c r="O86" i="49"/>
  <c r="O89" i="49" s="1"/>
  <c r="AJ31" i="40" s="1"/>
  <c r="N86" i="49"/>
  <c r="N89" i="49" s="1"/>
  <c r="AI31" i="40" s="1"/>
  <c r="M86" i="49"/>
  <c r="M89" i="49" s="1"/>
  <c r="AH31" i="40" s="1"/>
  <c r="L86" i="49"/>
  <c r="L89" i="49" s="1"/>
  <c r="AG31" i="40" s="1"/>
  <c r="K86" i="49"/>
  <c r="K89" i="49" s="1"/>
  <c r="AF31" i="40" s="1"/>
  <c r="J86" i="49"/>
  <c r="J89" i="49" s="1"/>
  <c r="AE31" i="40" s="1"/>
  <c r="H86" i="49"/>
  <c r="B86" i="49"/>
  <c r="AC69" i="49"/>
  <c r="AB69" i="49"/>
  <c r="AA69" i="49"/>
  <c r="Z69" i="49"/>
  <c r="Y69" i="49"/>
  <c r="X69" i="49"/>
  <c r="W69" i="49"/>
  <c r="V69" i="49"/>
  <c r="U69" i="49"/>
  <c r="T69" i="49"/>
  <c r="S69" i="49"/>
  <c r="R69" i="49"/>
  <c r="Q69" i="49"/>
  <c r="P69" i="49"/>
  <c r="O69" i="49"/>
  <c r="N69" i="49"/>
  <c r="M69" i="49"/>
  <c r="L69" i="49"/>
  <c r="K69" i="49"/>
  <c r="J69" i="49"/>
  <c r="H69" i="49"/>
  <c r="V30" i="40" s="1"/>
  <c r="B69" i="49"/>
  <c r="U30" i="40" s="1"/>
  <c r="AC66" i="49"/>
  <c r="AB66" i="49"/>
  <c r="AA66" i="49"/>
  <c r="Z66" i="49"/>
  <c r="Y66" i="49"/>
  <c r="X66" i="49"/>
  <c r="W66" i="49"/>
  <c r="V66" i="49"/>
  <c r="U66" i="49"/>
  <c r="T66" i="49"/>
  <c r="S66" i="49"/>
  <c r="R66" i="49"/>
  <c r="Q66" i="49"/>
  <c r="P66" i="49"/>
  <c r="O66" i="49"/>
  <c r="N66" i="49"/>
  <c r="M66" i="49"/>
  <c r="L66" i="49"/>
  <c r="K66" i="49"/>
  <c r="J66" i="49"/>
  <c r="H66" i="49"/>
  <c r="Z30" i="40" s="1"/>
  <c r="Z28" i="40" s="1"/>
  <c r="B66" i="49"/>
  <c r="Y30" i="40" s="1"/>
  <c r="Y28" i="40" s="1"/>
  <c r="Y13" i="40" s="1"/>
  <c r="AC64" i="49"/>
  <c r="AB64" i="49"/>
  <c r="AA64" i="49"/>
  <c r="Z64" i="49"/>
  <c r="Y64" i="49"/>
  <c r="X64" i="49"/>
  <c r="W64" i="49"/>
  <c r="V64" i="49"/>
  <c r="U64" i="49"/>
  <c r="T64" i="49"/>
  <c r="S64" i="49"/>
  <c r="R64" i="49"/>
  <c r="Q64" i="49"/>
  <c r="P64" i="49"/>
  <c r="O64" i="49"/>
  <c r="N64" i="49"/>
  <c r="M64" i="49"/>
  <c r="L64" i="49"/>
  <c r="K64" i="49"/>
  <c r="J64" i="49"/>
  <c r="H64" i="49"/>
  <c r="L30" i="40" s="1"/>
  <c r="B64" i="49"/>
  <c r="K30" i="40" s="1"/>
  <c r="AC62" i="49"/>
  <c r="AB62" i="49"/>
  <c r="AA62" i="49"/>
  <c r="Z62" i="49"/>
  <c r="Y62" i="49"/>
  <c r="X62" i="49"/>
  <c r="W62" i="49"/>
  <c r="V62" i="49"/>
  <c r="U62" i="49"/>
  <c r="T62" i="49"/>
  <c r="S62" i="49"/>
  <c r="R62" i="49"/>
  <c r="Q62" i="49"/>
  <c r="P62" i="49"/>
  <c r="O62" i="49"/>
  <c r="N62" i="49"/>
  <c r="M62" i="49"/>
  <c r="L62" i="49"/>
  <c r="K62" i="49"/>
  <c r="J62" i="49"/>
  <c r="H62" i="49"/>
  <c r="J30" i="40" s="1"/>
  <c r="B62" i="49"/>
  <c r="I30" i="40" s="1"/>
  <c r="AC49" i="49"/>
  <c r="AB49" i="49"/>
  <c r="AA49" i="49"/>
  <c r="Z49" i="49"/>
  <c r="Y49" i="49"/>
  <c r="X49" i="49"/>
  <c r="W49" i="49"/>
  <c r="V49" i="49"/>
  <c r="U49" i="49"/>
  <c r="T49" i="49"/>
  <c r="S49" i="49"/>
  <c r="R49" i="49"/>
  <c r="Q49" i="49"/>
  <c r="P49" i="49"/>
  <c r="O49" i="49"/>
  <c r="N49" i="49"/>
  <c r="M49" i="49"/>
  <c r="L49" i="49"/>
  <c r="K49" i="49"/>
  <c r="J49" i="49"/>
  <c r="H49" i="49"/>
  <c r="H30" i="40" s="1"/>
  <c r="B49" i="49"/>
  <c r="G30" i="40" s="1"/>
  <c r="AC39" i="49"/>
  <c r="AB39" i="49"/>
  <c r="AA39" i="49"/>
  <c r="Z39" i="49"/>
  <c r="Y39" i="49"/>
  <c r="X39" i="49"/>
  <c r="W39" i="49"/>
  <c r="V39" i="49"/>
  <c r="U39" i="49"/>
  <c r="T39" i="49"/>
  <c r="S39" i="49"/>
  <c r="R39" i="49"/>
  <c r="Q39" i="49"/>
  <c r="P39" i="49"/>
  <c r="O39" i="49"/>
  <c r="N39" i="49"/>
  <c r="M39" i="49"/>
  <c r="L39" i="49"/>
  <c r="K39" i="49"/>
  <c r="J39" i="49"/>
  <c r="H39" i="49"/>
  <c r="F30" i="40" s="1"/>
  <c r="B39" i="49"/>
  <c r="E30" i="40" s="1"/>
  <c r="AI32" i="40" l="1"/>
  <c r="AM32" i="40"/>
  <c r="AQ32" i="40"/>
  <c r="AU32" i="40"/>
  <c r="AF32" i="40"/>
  <c r="AJ32" i="40"/>
  <c r="AN32" i="40"/>
  <c r="AR32" i="40"/>
  <c r="AV32" i="40"/>
  <c r="AG32" i="40"/>
  <c r="AK32" i="40"/>
  <c r="AO32" i="40"/>
  <c r="AS32" i="40"/>
  <c r="AW32" i="40"/>
  <c r="AH32" i="40"/>
  <c r="AL32" i="40"/>
  <c r="AP32" i="40"/>
  <c r="AT32" i="40"/>
  <c r="AX32" i="40"/>
  <c r="AE32" i="40"/>
  <c r="D30" i="40"/>
  <c r="B94" i="49"/>
  <c r="U32" i="40"/>
  <c r="H94" i="49"/>
  <c r="V32" i="40"/>
  <c r="D32" i="40" s="1"/>
  <c r="B89" i="49"/>
  <c r="C31" i="40" s="1"/>
  <c r="U31" i="40"/>
  <c r="H89" i="49"/>
  <c r="V31" i="40"/>
  <c r="D31" i="40" s="1"/>
  <c r="T82" i="49"/>
  <c r="AO30" i="40" s="1"/>
  <c r="B82" i="49"/>
  <c r="C30" i="40" s="1"/>
  <c r="V82" i="49"/>
  <c r="AQ30" i="40" s="1"/>
  <c r="J82" i="49"/>
  <c r="AE30" i="40" s="1"/>
  <c r="X82" i="49"/>
  <c r="AS30" i="40" s="1"/>
  <c r="Z82" i="49"/>
  <c r="AU30" i="40" s="1"/>
  <c r="N82" i="49"/>
  <c r="AI30" i="40" s="1"/>
  <c r="AB82" i="49"/>
  <c r="AW30" i="40" s="1"/>
  <c r="L82" i="49"/>
  <c r="AG30" i="40" s="1"/>
  <c r="R82" i="49"/>
  <c r="AM30" i="40" s="1"/>
  <c r="P82" i="49"/>
  <c r="AK30" i="40" s="1"/>
  <c r="AC82" i="49"/>
  <c r="AX30" i="40" s="1"/>
  <c r="Q82" i="49"/>
  <c r="AL30" i="40" s="1"/>
  <c r="S82" i="49"/>
  <c r="AN30" i="40" s="1"/>
  <c r="H82" i="49"/>
  <c r="U82" i="49"/>
  <c r="AP30" i="40" s="1"/>
  <c r="K82" i="49"/>
  <c r="AF30" i="40" s="1"/>
  <c r="W82" i="49"/>
  <c r="AR30" i="40" s="1"/>
  <c r="M82" i="49"/>
  <c r="AH30" i="40" s="1"/>
  <c r="Y82" i="49"/>
  <c r="AT30" i="40" s="1"/>
  <c r="O82" i="49"/>
  <c r="AJ30" i="40" s="1"/>
  <c r="AA82" i="49"/>
  <c r="AV30" i="40" s="1"/>
  <c r="C32" i="40" l="1"/>
  <c r="AC54" i="51"/>
  <c r="AB54" i="51"/>
  <c r="AA54" i="51"/>
  <c r="Z54" i="51"/>
  <c r="Y54" i="51"/>
  <c r="X54" i="51"/>
  <c r="W54" i="51"/>
  <c r="V54" i="51"/>
  <c r="U54" i="51"/>
  <c r="T54" i="51"/>
  <c r="S54" i="51"/>
  <c r="R54" i="51"/>
  <c r="P54" i="51"/>
  <c r="O54" i="51"/>
  <c r="N54" i="51"/>
  <c r="M54" i="51"/>
  <c r="L54" i="51"/>
  <c r="K54" i="51"/>
  <c r="J54" i="51"/>
  <c r="H54" i="51"/>
  <c r="V27" i="40" s="1"/>
  <c r="B54" i="51"/>
  <c r="U27" i="40" s="1"/>
  <c r="AC52" i="51"/>
  <c r="AB52" i="51"/>
  <c r="AA52" i="51"/>
  <c r="Z52" i="51"/>
  <c r="Y52" i="51"/>
  <c r="X52" i="51"/>
  <c r="W52" i="51"/>
  <c r="V52" i="51"/>
  <c r="U52" i="51"/>
  <c r="T52" i="51"/>
  <c r="S52" i="51"/>
  <c r="R52" i="51"/>
  <c r="Q52" i="51"/>
  <c r="P52" i="51"/>
  <c r="O52" i="51"/>
  <c r="N52" i="51"/>
  <c r="M52" i="51"/>
  <c r="L52" i="51"/>
  <c r="K52" i="51"/>
  <c r="J52" i="51"/>
  <c r="H52" i="51"/>
  <c r="P27" i="40" s="1"/>
  <c r="AC50" i="51"/>
  <c r="AB50" i="51"/>
  <c r="AA50" i="51"/>
  <c r="Z50" i="51"/>
  <c r="Y50" i="51"/>
  <c r="X50" i="51"/>
  <c r="W50" i="51"/>
  <c r="V50" i="51"/>
  <c r="U50" i="51"/>
  <c r="T50" i="51"/>
  <c r="S50" i="51"/>
  <c r="R50" i="51"/>
  <c r="Q50" i="51"/>
  <c r="P50" i="51"/>
  <c r="O50" i="51"/>
  <c r="N50" i="51"/>
  <c r="M50" i="51"/>
  <c r="L50" i="51"/>
  <c r="K50" i="51"/>
  <c r="J50" i="51"/>
  <c r="H50" i="51"/>
  <c r="L27" i="40" s="1"/>
  <c r="B50" i="51"/>
  <c r="K27" i="40" s="1"/>
  <c r="AC34" i="51"/>
  <c r="AB34" i="51"/>
  <c r="AA34" i="51"/>
  <c r="Z34" i="51"/>
  <c r="Y34" i="51"/>
  <c r="X34" i="51"/>
  <c r="W34" i="51"/>
  <c r="V34" i="51"/>
  <c r="U34" i="51"/>
  <c r="T34" i="51"/>
  <c r="S34" i="51"/>
  <c r="R34" i="51"/>
  <c r="Q34" i="51"/>
  <c r="P34" i="51"/>
  <c r="O34" i="51"/>
  <c r="N34" i="51"/>
  <c r="M34" i="51"/>
  <c r="L34" i="51"/>
  <c r="K34" i="51"/>
  <c r="J34" i="51"/>
  <c r="H34" i="51"/>
  <c r="B34" i="51"/>
  <c r="AC9" i="51"/>
  <c r="AB9" i="51"/>
  <c r="AA9" i="51"/>
  <c r="Z9" i="51"/>
  <c r="Y9" i="51"/>
  <c r="X9" i="51"/>
  <c r="W9" i="51"/>
  <c r="V9" i="51"/>
  <c r="U9" i="51"/>
  <c r="T9" i="51"/>
  <c r="S9" i="51"/>
  <c r="R9" i="51"/>
  <c r="Q9" i="51"/>
  <c r="P9" i="51"/>
  <c r="O9" i="51"/>
  <c r="N9" i="51"/>
  <c r="M9" i="51"/>
  <c r="L9" i="51"/>
  <c r="K9" i="51"/>
  <c r="J9" i="51"/>
  <c r="H9" i="51"/>
  <c r="V25" i="40" s="1"/>
  <c r="B9" i="51"/>
  <c r="U25" i="40" s="1"/>
  <c r="AC7" i="51"/>
  <c r="AB7" i="51"/>
  <c r="AA7" i="51"/>
  <c r="Z7" i="51"/>
  <c r="Y7" i="51"/>
  <c r="X7" i="51"/>
  <c r="W7" i="51"/>
  <c r="V7" i="51"/>
  <c r="U7" i="51"/>
  <c r="T7" i="51"/>
  <c r="S7" i="51"/>
  <c r="R7" i="51"/>
  <c r="Q7" i="51"/>
  <c r="P7" i="51"/>
  <c r="O7" i="51"/>
  <c r="N7" i="51"/>
  <c r="M7" i="51"/>
  <c r="L7" i="51"/>
  <c r="K7" i="51"/>
  <c r="J7" i="51"/>
  <c r="H7" i="51"/>
  <c r="P25" i="40" s="1"/>
  <c r="AC5" i="51"/>
  <c r="AB5" i="51"/>
  <c r="AA5" i="51"/>
  <c r="Z5" i="51"/>
  <c r="Y5" i="51"/>
  <c r="X5" i="51"/>
  <c r="W5" i="51"/>
  <c r="V5" i="51"/>
  <c r="U5" i="51"/>
  <c r="T5" i="51"/>
  <c r="S5" i="51"/>
  <c r="R5" i="51"/>
  <c r="Q5" i="51"/>
  <c r="P5" i="51"/>
  <c r="O5" i="51"/>
  <c r="N5" i="51"/>
  <c r="M5" i="51"/>
  <c r="L5" i="51"/>
  <c r="K5" i="51"/>
  <c r="J5" i="51"/>
  <c r="H5" i="51"/>
  <c r="F25" i="40" s="1"/>
  <c r="F24" i="40" s="1"/>
  <c r="B5" i="51"/>
  <c r="AC118" i="50"/>
  <c r="AC131" i="50" s="1"/>
  <c r="AB118" i="50"/>
  <c r="AB131" i="50" s="1"/>
  <c r="AA118" i="50"/>
  <c r="AA131" i="50" s="1"/>
  <c r="Z118" i="50"/>
  <c r="Z131" i="50" s="1"/>
  <c r="Y118" i="50"/>
  <c r="Y131" i="50" s="1"/>
  <c r="X118" i="50"/>
  <c r="X131" i="50" s="1"/>
  <c r="W118" i="50"/>
  <c r="W131" i="50" s="1"/>
  <c r="V118" i="50"/>
  <c r="V131" i="50" s="1"/>
  <c r="U118" i="50"/>
  <c r="U131" i="50" s="1"/>
  <c r="T118" i="50"/>
  <c r="T131" i="50" s="1"/>
  <c r="S118" i="50"/>
  <c r="S131" i="50" s="1"/>
  <c r="R118" i="50"/>
  <c r="R131" i="50" s="1"/>
  <c r="Q118" i="50"/>
  <c r="Q131" i="50" s="1"/>
  <c r="P118" i="50"/>
  <c r="P131" i="50" s="1"/>
  <c r="O118" i="50"/>
  <c r="O131" i="50" s="1"/>
  <c r="N118" i="50"/>
  <c r="N131" i="50" s="1"/>
  <c r="M118" i="50"/>
  <c r="M131" i="50" s="1"/>
  <c r="L118" i="50"/>
  <c r="L131" i="50" s="1"/>
  <c r="K118" i="50"/>
  <c r="K131" i="50" s="1"/>
  <c r="J118" i="50"/>
  <c r="J131" i="50" s="1"/>
  <c r="H118" i="50"/>
  <c r="AC111" i="50"/>
  <c r="AB111" i="50"/>
  <c r="AA111" i="50"/>
  <c r="Z111" i="50"/>
  <c r="Y111" i="50"/>
  <c r="X111" i="50"/>
  <c r="W111" i="50"/>
  <c r="V111" i="50"/>
  <c r="U111" i="50"/>
  <c r="T111" i="50"/>
  <c r="S111" i="50"/>
  <c r="R111" i="50"/>
  <c r="Q111" i="50"/>
  <c r="P111" i="50"/>
  <c r="O111" i="50"/>
  <c r="N111" i="50"/>
  <c r="M111" i="50"/>
  <c r="L111" i="50"/>
  <c r="K111" i="50"/>
  <c r="J111" i="50"/>
  <c r="H111" i="50"/>
  <c r="H83" i="50"/>
  <c r="J17" i="40" s="1"/>
  <c r="J83" i="50"/>
  <c r="K83" i="50"/>
  <c r="L83" i="50"/>
  <c r="M83" i="50"/>
  <c r="N83" i="50"/>
  <c r="O83" i="50"/>
  <c r="P83" i="50"/>
  <c r="Q83" i="50"/>
  <c r="R83" i="50"/>
  <c r="S83" i="50"/>
  <c r="T83" i="50"/>
  <c r="U83" i="50"/>
  <c r="V83" i="50"/>
  <c r="W83" i="50"/>
  <c r="X83" i="50"/>
  <c r="Y83" i="50"/>
  <c r="Z83" i="50"/>
  <c r="AA83" i="50"/>
  <c r="AB83" i="50"/>
  <c r="AC83" i="50"/>
  <c r="AB17" i="40"/>
  <c r="R17" i="40"/>
  <c r="R14" i="40" s="1"/>
  <c r="R13" i="40" s="1"/>
  <c r="H17" i="40"/>
  <c r="AC68" i="50"/>
  <c r="AC110" i="50" s="1"/>
  <c r="AB68" i="50"/>
  <c r="AB110" i="50" s="1"/>
  <c r="AA68" i="50"/>
  <c r="Z68" i="50"/>
  <c r="Y68" i="50"/>
  <c r="X68" i="50"/>
  <c r="W68" i="50"/>
  <c r="W110" i="50" s="1"/>
  <c r="V68" i="50"/>
  <c r="U68" i="50"/>
  <c r="T68" i="50"/>
  <c r="T110" i="50" s="1"/>
  <c r="S68" i="50"/>
  <c r="R68" i="50"/>
  <c r="Q68" i="50"/>
  <c r="Q110" i="50" s="1"/>
  <c r="P68" i="50"/>
  <c r="P110" i="50" s="1"/>
  <c r="O68" i="50"/>
  <c r="N68" i="50"/>
  <c r="M68" i="50"/>
  <c r="L68" i="50"/>
  <c r="K68" i="50"/>
  <c r="K110" i="50" s="1"/>
  <c r="J68" i="50"/>
  <c r="H68" i="50"/>
  <c r="AC62" i="50"/>
  <c r="AB62" i="50"/>
  <c r="AA62" i="50"/>
  <c r="Z62" i="50"/>
  <c r="Y62" i="50"/>
  <c r="X62" i="50"/>
  <c r="W62" i="50"/>
  <c r="V62" i="50"/>
  <c r="U62" i="50"/>
  <c r="T62" i="50"/>
  <c r="S62" i="50"/>
  <c r="R62" i="50"/>
  <c r="Q62" i="50"/>
  <c r="P62" i="50"/>
  <c r="O62" i="50"/>
  <c r="N62" i="50"/>
  <c r="M62" i="50"/>
  <c r="L62" i="50"/>
  <c r="K62" i="50"/>
  <c r="J62" i="50"/>
  <c r="H62" i="50"/>
  <c r="AB16" i="40" s="1"/>
  <c r="AC60" i="50"/>
  <c r="AB60" i="50"/>
  <c r="AA60" i="50"/>
  <c r="Z60" i="50"/>
  <c r="Y60" i="50"/>
  <c r="X60" i="50"/>
  <c r="W60" i="50"/>
  <c r="V60" i="50"/>
  <c r="U60" i="50"/>
  <c r="T60" i="50"/>
  <c r="S60" i="50"/>
  <c r="R60" i="50"/>
  <c r="Q60" i="50"/>
  <c r="P60" i="50"/>
  <c r="O60" i="50"/>
  <c r="N60" i="50"/>
  <c r="M60" i="50"/>
  <c r="L60" i="50"/>
  <c r="K60" i="50"/>
  <c r="J60" i="50"/>
  <c r="H60" i="50"/>
  <c r="N16" i="40" s="1"/>
  <c r="AC58" i="50"/>
  <c r="AB58" i="50"/>
  <c r="AA58" i="50"/>
  <c r="Z58" i="50"/>
  <c r="Y58" i="50"/>
  <c r="X58" i="50"/>
  <c r="W58" i="50"/>
  <c r="V58" i="50"/>
  <c r="U58" i="50"/>
  <c r="T58" i="50"/>
  <c r="S58" i="50"/>
  <c r="R58" i="50"/>
  <c r="Q58" i="50"/>
  <c r="P58" i="50"/>
  <c r="O58" i="50"/>
  <c r="N58" i="50"/>
  <c r="M58" i="50"/>
  <c r="L58" i="50"/>
  <c r="K58" i="50"/>
  <c r="J58" i="50"/>
  <c r="H58" i="50"/>
  <c r="L16" i="40" s="1"/>
  <c r="L14" i="40" s="1"/>
  <c r="B67" i="50"/>
  <c r="C16" i="40" s="1"/>
  <c r="AC53" i="50"/>
  <c r="AB53" i="50"/>
  <c r="AA53" i="50"/>
  <c r="Z53" i="50"/>
  <c r="Y53" i="50"/>
  <c r="X53" i="50"/>
  <c r="W53" i="50"/>
  <c r="V53" i="50"/>
  <c r="U53" i="50"/>
  <c r="T53" i="50"/>
  <c r="S53" i="50"/>
  <c r="R53" i="50"/>
  <c r="Q53" i="50"/>
  <c r="P53" i="50"/>
  <c r="O53" i="50"/>
  <c r="N53" i="50"/>
  <c r="M53" i="50"/>
  <c r="L53" i="50"/>
  <c r="K53" i="50"/>
  <c r="J53" i="50"/>
  <c r="AC47" i="50"/>
  <c r="AB47" i="50"/>
  <c r="AA47" i="50"/>
  <c r="Z47" i="50"/>
  <c r="Y47" i="50"/>
  <c r="X47" i="50"/>
  <c r="W47" i="50"/>
  <c r="V47" i="50"/>
  <c r="U47" i="50"/>
  <c r="T47" i="50"/>
  <c r="S47" i="50"/>
  <c r="R47" i="50"/>
  <c r="Q47" i="50"/>
  <c r="P47" i="50"/>
  <c r="O47" i="50"/>
  <c r="N47" i="50"/>
  <c r="M47" i="50"/>
  <c r="L47" i="50"/>
  <c r="K47" i="50"/>
  <c r="J47" i="50"/>
  <c r="H47" i="50"/>
  <c r="H16" i="40" s="1"/>
  <c r="AC43" i="50"/>
  <c r="AB43" i="50"/>
  <c r="AA43" i="50"/>
  <c r="Z43" i="50"/>
  <c r="Y43" i="50"/>
  <c r="X43" i="50"/>
  <c r="W43" i="50"/>
  <c r="V43" i="50"/>
  <c r="U43" i="50"/>
  <c r="T43" i="50"/>
  <c r="S43" i="50"/>
  <c r="R43" i="50"/>
  <c r="Q43" i="50"/>
  <c r="P43" i="50"/>
  <c r="O43" i="50"/>
  <c r="N43" i="50"/>
  <c r="M43" i="50"/>
  <c r="L43" i="50"/>
  <c r="K43" i="50"/>
  <c r="J43" i="50"/>
  <c r="F16" i="40"/>
  <c r="Y56" i="51" l="1"/>
  <c r="AT27" i="40" s="1"/>
  <c r="J110" i="50"/>
  <c r="N110" i="50"/>
  <c r="V110" i="50"/>
  <c r="AQ17" i="40" s="1"/>
  <c r="Z110" i="50"/>
  <c r="P24" i="40"/>
  <c r="U24" i="40"/>
  <c r="V24" i="40"/>
  <c r="K46" i="51"/>
  <c r="AF26" i="40" s="1"/>
  <c r="L46" i="51"/>
  <c r="AG26" i="40" s="1"/>
  <c r="P46" i="51"/>
  <c r="AK26" i="40" s="1"/>
  <c r="T46" i="51"/>
  <c r="AO26" i="40" s="1"/>
  <c r="X46" i="51"/>
  <c r="AS26" i="40" s="1"/>
  <c r="AB46" i="51"/>
  <c r="AW26" i="40" s="1"/>
  <c r="S46" i="51"/>
  <c r="AN26" i="40" s="1"/>
  <c r="M46" i="51"/>
  <c r="AH26" i="40" s="1"/>
  <c r="Q46" i="51"/>
  <c r="AL26" i="40" s="1"/>
  <c r="U46" i="51"/>
  <c r="AP26" i="40" s="1"/>
  <c r="Y46" i="51"/>
  <c r="AT26" i="40" s="1"/>
  <c r="AC46" i="51"/>
  <c r="AX26" i="40" s="1"/>
  <c r="O46" i="51"/>
  <c r="AJ26" i="40" s="1"/>
  <c r="W46" i="51"/>
  <c r="AR26" i="40" s="1"/>
  <c r="AA46" i="51"/>
  <c r="AV26" i="40" s="1"/>
  <c r="J46" i="51"/>
  <c r="AE26" i="40" s="1"/>
  <c r="N46" i="51"/>
  <c r="AI26" i="40" s="1"/>
  <c r="R46" i="51"/>
  <c r="AM26" i="40" s="1"/>
  <c r="V46" i="51"/>
  <c r="AQ26" i="40" s="1"/>
  <c r="Z46" i="51"/>
  <c r="AU26" i="40" s="1"/>
  <c r="M110" i="50"/>
  <c r="S110" i="50"/>
  <c r="AN17" i="40" s="1"/>
  <c r="Y110" i="50"/>
  <c r="AT17" i="40" s="1"/>
  <c r="Q22" i="51"/>
  <c r="AC22" i="51"/>
  <c r="N56" i="51"/>
  <c r="AI27" i="40" s="1"/>
  <c r="Z56" i="51"/>
  <c r="AU27" i="40" s="1"/>
  <c r="AA56" i="51"/>
  <c r="AV27" i="40" s="1"/>
  <c r="L110" i="50"/>
  <c r="AG17" i="40" s="1"/>
  <c r="R110" i="50"/>
  <c r="AM17" i="40" s="1"/>
  <c r="X110" i="50"/>
  <c r="AS17" i="40" s="1"/>
  <c r="H110" i="50"/>
  <c r="O110" i="50"/>
  <c r="AJ17" i="40" s="1"/>
  <c r="U110" i="50"/>
  <c r="AP17" i="40" s="1"/>
  <c r="AA110" i="50"/>
  <c r="AV17" i="40" s="1"/>
  <c r="O56" i="51"/>
  <c r="AJ27" i="40" s="1"/>
  <c r="P56" i="51"/>
  <c r="AK27" i="40" s="1"/>
  <c r="M22" i="51"/>
  <c r="O22" i="51"/>
  <c r="L56" i="51"/>
  <c r="AG27" i="40" s="1"/>
  <c r="AH17" i="40"/>
  <c r="D25" i="40"/>
  <c r="M117" i="50"/>
  <c r="AH18" i="40" s="1"/>
  <c r="Y117" i="50"/>
  <c r="AT18" i="40" s="1"/>
  <c r="R67" i="50"/>
  <c r="AM16" i="40" s="1"/>
  <c r="AF17" i="40"/>
  <c r="AR17" i="40"/>
  <c r="N117" i="50"/>
  <c r="AI18" i="40" s="1"/>
  <c r="Z117" i="50"/>
  <c r="AU18" i="40" s="1"/>
  <c r="D22" i="40"/>
  <c r="AE17" i="40"/>
  <c r="O117" i="50"/>
  <c r="AJ18" i="40" s="1"/>
  <c r="AA117" i="50"/>
  <c r="AV18" i="40" s="1"/>
  <c r="I19" i="40"/>
  <c r="B22" i="51"/>
  <c r="E25" i="40"/>
  <c r="E24" i="40" s="1"/>
  <c r="P117" i="50"/>
  <c r="AK18" i="40" s="1"/>
  <c r="J19" i="40"/>
  <c r="AI17" i="40"/>
  <c r="AU17" i="40"/>
  <c r="Q117" i="50"/>
  <c r="AL18" i="40" s="1"/>
  <c r="AC117" i="50"/>
  <c r="AX18" i="40" s="1"/>
  <c r="R117" i="50"/>
  <c r="AM18" i="40" s="1"/>
  <c r="H131" i="50"/>
  <c r="F18" i="40"/>
  <c r="AK17" i="40"/>
  <c r="AW17" i="40"/>
  <c r="S117" i="50"/>
  <c r="AN18" i="40" s="1"/>
  <c r="D27" i="40"/>
  <c r="AB117" i="50"/>
  <c r="AW18" i="40" s="1"/>
  <c r="J67" i="50"/>
  <c r="AE16" i="40" s="1"/>
  <c r="AX17" i="40"/>
  <c r="T117" i="50"/>
  <c r="AO18" i="40" s="1"/>
  <c r="Y22" i="51"/>
  <c r="B46" i="51"/>
  <c r="C26" i="40" s="1"/>
  <c r="K26" i="40"/>
  <c r="K24" i="40" s="1"/>
  <c r="X117" i="50"/>
  <c r="AS18" i="40" s="1"/>
  <c r="D23" i="40"/>
  <c r="V67" i="50"/>
  <c r="AQ16" i="40" s="1"/>
  <c r="AL17" i="40"/>
  <c r="M67" i="50"/>
  <c r="AH16" i="40" s="1"/>
  <c r="Y67" i="50"/>
  <c r="AT16" i="40" s="1"/>
  <c r="H117" i="50"/>
  <c r="P18" i="40"/>
  <c r="P14" i="40" s="1"/>
  <c r="U117" i="50"/>
  <c r="AP18" i="40" s="1"/>
  <c r="N22" i="51"/>
  <c r="Z22" i="51"/>
  <c r="H46" i="51"/>
  <c r="L26" i="40"/>
  <c r="L24" i="40" s="1"/>
  <c r="K56" i="51"/>
  <c r="AF27" i="40" s="1"/>
  <c r="W56" i="51"/>
  <c r="AR27" i="40" s="1"/>
  <c r="J117" i="50"/>
  <c r="AE18" i="40" s="1"/>
  <c r="X56" i="51"/>
  <c r="AS27" i="40" s="1"/>
  <c r="F17" i="40"/>
  <c r="D17" i="40" s="1"/>
  <c r="L117" i="50"/>
  <c r="AG18" i="40" s="1"/>
  <c r="N67" i="50"/>
  <c r="AI16" i="40" s="1"/>
  <c r="Z67" i="50"/>
  <c r="AU16" i="40" s="1"/>
  <c r="V117" i="50"/>
  <c r="AQ18" i="40" s="1"/>
  <c r="AO17" i="40"/>
  <c r="K117" i="50"/>
  <c r="AF18" i="40" s="1"/>
  <c r="W117" i="50"/>
  <c r="AR18" i="40" s="1"/>
  <c r="M56" i="51"/>
  <c r="AH27" i="40" s="1"/>
  <c r="AB56" i="51"/>
  <c r="AW27" i="40" s="1"/>
  <c r="S22" i="51"/>
  <c r="L22" i="51"/>
  <c r="T22" i="51"/>
  <c r="Q56" i="51"/>
  <c r="AL27" i="40" s="1"/>
  <c r="AC56" i="51"/>
  <c r="AX27" i="40" s="1"/>
  <c r="H22" i="51"/>
  <c r="U22" i="51"/>
  <c r="R56" i="51"/>
  <c r="AM27" i="40" s="1"/>
  <c r="J22" i="51"/>
  <c r="V22" i="51"/>
  <c r="S56" i="51"/>
  <c r="AN27" i="40" s="1"/>
  <c r="K22" i="51"/>
  <c r="W22" i="51"/>
  <c r="B56" i="51"/>
  <c r="C27" i="40" s="1"/>
  <c r="T56" i="51"/>
  <c r="AO27" i="40" s="1"/>
  <c r="X22" i="51"/>
  <c r="H56" i="51"/>
  <c r="U56" i="51"/>
  <c r="AP27" i="40" s="1"/>
  <c r="J56" i="51"/>
  <c r="AE27" i="40" s="1"/>
  <c r="V56" i="51"/>
  <c r="AQ27" i="40" s="1"/>
  <c r="AA22" i="51"/>
  <c r="P22" i="51"/>
  <c r="AB22" i="51"/>
  <c r="R22" i="51"/>
  <c r="P67" i="50"/>
  <c r="AK16" i="40" s="1"/>
  <c r="AB67" i="50"/>
  <c r="AW16" i="40" s="1"/>
  <c r="AC67" i="50"/>
  <c r="AX16" i="40" s="1"/>
  <c r="Q67" i="50"/>
  <c r="AL16" i="40" s="1"/>
  <c r="S67" i="50"/>
  <c r="AN16" i="40" s="1"/>
  <c r="T67" i="50"/>
  <c r="AO16" i="40" s="1"/>
  <c r="U67" i="50"/>
  <c r="AP16" i="40" s="1"/>
  <c r="K67" i="50"/>
  <c r="AF16" i="40" s="1"/>
  <c r="W67" i="50"/>
  <c r="AR16" i="40" s="1"/>
  <c r="L67" i="50"/>
  <c r="AG16" i="40" s="1"/>
  <c r="X67" i="50"/>
  <c r="AS16" i="40" s="1"/>
  <c r="O67" i="50"/>
  <c r="AJ16" i="40" s="1"/>
  <c r="AA67" i="50"/>
  <c r="AV16" i="40" s="1"/>
  <c r="J5" i="49"/>
  <c r="K5" i="49"/>
  <c r="L5" i="49"/>
  <c r="M5" i="49"/>
  <c r="N5" i="49"/>
  <c r="O5" i="49"/>
  <c r="P5" i="49"/>
  <c r="Q5" i="49"/>
  <c r="R5" i="49"/>
  <c r="S5" i="49"/>
  <c r="T5" i="49"/>
  <c r="U5" i="49"/>
  <c r="V5" i="49"/>
  <c r="W5" i="49"/>
  <c r="X5" i="49"/>
  <c r="Y5" i="49"/>
  <c r="Z5" i="49"/>
  <c r="AA5" i="49"/>
  <c r="AB5" i="49"/>
  <c r="AC5" i="49"/>
  <c r="H5" i="49"/>
  <c r="F29" i="40" s="1"/>
  <c r="B5" i="49"/>
  <c r="E29" i="40" s="1"/>
  <c r="P13" i="40" l="1"/>
  <c r="AM25" i="40"/>
  <c r="AM24" i="40" s="1"/>
  <c r="AV25" i="40"/>
  <c r="AV24" i="40" s="1"/>
  <c r="AR25" i="40"/>
  <c r="AR24" i="40" s="1"/>
  <c r="AE25" i="40"/>
  <c r="AE24" i="40" s="1"/>
  <c r="AO25" i="40"/>
  <c r="AO24" i="40" s="1"/>
  <c r="AU25" i="40"/>
  <c r="AU24" i="40" s="1"/>
  <c r="AS25" i="40"/>
  <c r="AS24" i="40" s="1"/>
  <c r="AF25" i="40"/>
  <c r="AF24" i="40" s="1"/>
  <c r="AI25" i="40"/>
  <c r="AI24" i="40" s="1"/>
  <c r="AJ25" i="40"/>
  <c r="AJ24" i="40" s="1"/>
  <c r="AW25" i="40"/>
  <c r="AW24" i="40" s="1"/>
  <c r="AP25" i="40"/>
  <c r="AP24" i="40" s="1"/>
  <c r="AH25" i="40"/>
  <c r="AH24" i="40" s="1"/>
  <c r="AX25" i="40"/>
  <c r="AX24" i="40" s="1"/>
  <c r="AK25" i="40"/>
  <c r="AK24" i="40" s="1"/>
  <c r="AQ25" i="40"/>
  <c r="AQ24" i="40" s="1"/>
  <c r="AG25" i="40"/>
  <c r="AG24" i="40" s="1"/>
  <c r="AN25" i="40"/>
  <c r="AN24" i="40" s="1"/>
  <c r="AT25" i="40"/>
  <c r="AT24" i="40" s="1"/>
  <c r="C25" i="40"/>
  <c r="C24" i="40" s="1"/>
  <c r="AL25" i="40"/>
  <c r="AL24" i="40" s="1"/>
  <c r="D26" i="40"/>
  <c r="D24" i="40" s="1"/>
  <c r="D18" i="40"/>
  <c r="B13" i="49"/>
  <c r="G29" i="40" s="1"/>
  <c r="J13" i="49"/>
  <c r="K13" i="49"/>
  <c r="L13" i="49"/>
  <c r="M13" i="49"/>
  <c r="N13" i="49"/>
  <c r="O13" i="49"/>
  <c r="P13" i="49"/>
  <c r="Q13" i="49"/>
  <c r="R13" i="49"/>
  <c r="S13" i="49"/>
  <c r="T13" i="49"/>
  <c r="U13" i="49"/>
  <c r="V13" i="49"/>
  <c r="W13" i="49"/>
  <c r="X13" i="49"/>
  <c r="Y13" i="49"/>
  <c r="Z13" i="49"/>
  <c r="AA13" i="49"/>
  <c r="AB13" i="49"/>
  <c r="AC13" i="49"/>
  <c r="H13" i="49"/>
  <c r="H29" i="40" s="1"/>
  <c r="J32" i="49"/>
  <c r="K32" i="49"/>
  <c r="L32" i="49"/>
  <c r="M32" i="49"/>
  <c r="N32" i="49"/>
  <c r="O32" i="49"/>
  <c r="P32" i="49"/>
  <c r="Q32" i="49"/>
  <c r="R32" i="49"/>
  <c r="S32" i="49"/>
  <c r="T32" i="49"/>
  <c r="U32" i="49"/>
  <c r="V32" i="49"/>
  <c r="W32" i="49"/>
  <c r="X32" i="49"/>
  <c r="Y32" i="49"/>
  <c r="Z32" i="49"/>
  <c r="AA32" i="49"/>
  <c r="AB32" i="49"/>
  <c r="AC32" i="49"/>
  <c r="J36" i="49"/>
  <c r="K36" i="49"/>
  <c r="L36" i="49"/>
  <c r="M36" i="49"/>
  <c r="N36" i="49"/>
  <c r="O36" i="49"/>
  <c r="P36" i="49"/>
  <c r="Q36" i="49"/>
  <c r="R36" i="49"/>
  <c r="S36" i="49"/>
  <c r="T36" i="49"/>
  <c r="U36" i="49"/>
  <c r="V36" i="49"/>
  <c r="W36" i="49"/>
  <c r="X36" i="49"/>
  <c r="Y36" i="49"/>
  <c r="Z36" i="49"/>
  <c r="AA36" i="49"/>
  <c r="AB36" i="49"/>
  <c r="AC36" i="49"/>
  <c r="H36" i="49"/>
  <c r="AB29" i="40" s="1"/>
  <c r="B36" i="49"/>
  <c r="AA29" i="40" s="1"/>
  <c r="AB19" i="40" l="1"/>
  <c r="AA19" i="40"/>
  <c r="AA13" i="40" s="1"/>
  <c r="E19" i="40" l="1"/>
  <c r="E13" i="40" s="1"/>
  <c r="H5" i="50" l="1"/>
  <c r="F15" i="40" s="1"/>
  <c r="H15" i="40"/>
  <c r="H29" i="50"/>
  <c r="V15" i="40" s="1"/>
  <c r="V14" i="40" s="1"/>
  <c r="W5" i="50"/>
  <c r="X5" i="50"/>
  <c r="Y5" i="50"/>
  <c r="Z5" i="50"/>
  <c r="AA5" i="50"/>
  <c r="AB5" i="50"/>
  <c r="AC5" i="50"/>
  <c r="J5" i="50"/>
  <c r="K5" i="50"/>
  <c r="L5" i="50"/>
  <c r="M5" i="50"/>
  <c r="N5" i="50"/>
  <c r="O5" i="50"/>
  <c r="P5" i="50"/>
  <c r="Q5" i="50"/>
  <c r="R5" i="50"/>
  <c r="S5" i="50"/>
  <c r="T5" i="50"/>
  <c r="U5" i="50"/>
  <c r="V5" i="50"/>
  <c r="H14" i="40" l="1"/>
  <c r="F14" i="40"/>
  <c r="Y30" i="49"/>
  <c r="Y27" i="49"/>
  <c r="Y35" i="50"/>
  <c r="Y33" i="50"/>
  <c r="Y27" i="50"/>
  <c r="Y24" i="50"/>
  <c r="Y38" i="49" l="1"/>
  <c r="Y42" i="50"/>
  <c r="AT29" i="40" l="1"/>
  <c r="Y4" i="50"/>
  <c r="AT15" i="40"/>
  <c r="AT14" i="40" s="1"/>
  <c r="AT19" i="40"/>
  <c r="K35" i="50"/>
  <c r="L35" i="50"/>
  <c r="M35" i="50"/>
  <c r="N35" i="50"/>
  <c r="O35" i="50"/>
  <c r="P35" i="50"/>
  <c r="Q35" i="50"/>
  <c r="R35" i="50"/>
  <c r="S35" i="50"/>
  <c r="T35" i="50"/>
  <c r="U35" i="50"/>
  <c r="V35" i="50"/>
  <c r="W35" i="50"/>
  <c r="X35" i="50"/>
  <c r="Z35" i="50"/>
  <c r="AA35" i="50"/>
  <c r="AB35" i="50"/>
  <c r="AC35" i="50"/>
  <c r="J35" i="50"/>
  <c r="H35" i="50"/>
  <c r="AB15" i="40" s="1"/>
  <c r="AB14" i="40" s="1"/>
  <c r="AB13" i="40" s="1"/>
  <c r="K24" i="50"/>
  <c r="L24" i="50"/>
  <c r="M24" i="50"/>
  <c r="N24" i="50"/>
  <c r="O24" i="50"/>
  <c r="P24" i="50"/>
  <c r="Q24" i="50"/>
  <c r="R24" i="50"/>
  <c r="S24" i="50"/>
  <c r="T24" i="50"/>
  <c r="U24" i="50"/>
  <c r="V24" i="50"/>
  <c r="W24" i="50"/>
  <c r="X24" i="50"/>
  <c r="Z24" i="50"/>
  <c r="AA24" i="50"/>
  <c r="AB24" i="50"/>
  <c r="AC24" i="50"/>
  <c r="J24" i="50"/>
  <c r="H24" i="50"/>
  <c r="J15" i="40" s="1"/>
  <c r="K27" i="50"/>
  <c r="L27" i="50"/>
  <c r="M27" i="50"/>
  <c r="N27" i="50"/>
  <c r="O27" i="50"/>
  <c r="P27" i="50"/>
  <c r="Q27" i="50"/>
  <c r="R27" i="50"/>
  <c r="S27" i="50"/>
  <c r="T27" i="50"/>
  <c r="U27" i="50"/>
  <c r="V27" i="50"/>
  <c r="W27" i="50"/>
  <c r="X27" i="50"/>
  <c r="Z27" i="50"/>
  <c r="AA27" i="50"/>
  <c r="AB27" i="50"/>
  <c r="AC27" i="50"/>
  <c r="J27" i="50"/>
  <c r="H27" i="50"/>
  <c r="N15" i="40" s="1"/>
  <c r="N14" i="40" s="1"/>
  <c r="N13" i="40" s="1"/>
  <c r="AT13" i="40" l="1"/>
  <c r="K33" i="50"/>
  <c r="L33" i="50"/>
  <c r="M33" i="50"/>
  <c r="N33" i="50"/>
  <c r="O33" i="50"/>
  <c r="P33" i="50"/>
  <c r="Q33" i="50"/>
  <c r="R33" i="50"/>
  <c r="S33" i="50"/>
  <c r="T33" i="50"/>
  <c r="U33" i="50"/>
  <c r="V33" i="50"/>
  <c r="W33" i="50"/>
  <c r="X33" i="50"/>
  <c r="Z33" i="50"/>
  <c r="AA33" i="50"/>
  <c r="AB33" i="50"/>
  <c r="AC33" i="50"/>
  <c r="J33" i="50"/>
  <c r="H33" i="50"/>
  <c r="AC42" i="50" l="1"/>
  <c r="AB42" i="50"/>
  <c r="W42" i="50"/>
  <c r="K42" i="50"/>
  <c r="M42" i="50"/>
  <c r="X42" i="50"/>
  <c r="X4" i="50" s="1"/>
  <c r="U42" i="50"/>
  <c r="AA42" i="50"/>
  <c r="T42" i="50"/>
  <c r="P42" i="50"/>
  <c r="O42" i="50"/>
  <c r="S42" i="50"/>
  <c r="V42" i="50"/>
  <c r="N42" i="50"/>
  <c r="Z42" i="50"/>
  <c r="L42" i="50"/>
  <c r="H42" i="50"/>
  <c r="Z15" i="40"/>
  <c r="D15" i="40" s="1"/>
  <c r="R42" i="50"/>
  <c r="J42" i="50"/>
  <c r="Q42" i="50"/>
  <c r="Z14" i="40" l="1"/>
  <c r="Z13" i="40" s="1"/>
  <c r="O4" i="50"/>
  <c r="AJ15" i="40"/>
  <c r="AJ14" i="40" s="1"/>
  <c r="M4" i="50"/>
  <c r="AH15" i="40"/>
  <c r="AH14" i="40" s="1"/>
  <c r="P4" i="50"/>
  <c r="AK15" i="40"/>
  <c r="AK14" i="40" s="1"/>
  <c r="AS15" i="40"/>
  <c r="AS14" i="40" s="1"/>
  <c r="K4" i="50"/>
  <c r="AF15" i="40"/>
  <c r="AF14" i="40" s="1"/>
  <c r="Z4" i="50"/>
  <c r="AU15" i="40"/>
  <c r="AU14" i="40" s="1"/>
  <c r="S4" i="50"/>
  <c r="AN15" i="40"/>
  <c r="AN14" i="40" s="1"/>
  <c r="L4" i="50"/>
  <c r="AG15" i="40"/>
  <c r="AG14" i="40" s="1"/>
  <c r="T4" i="50"/>
  <c r="AO15" i="40"/>
  <c r="AO14" i="40" s="1"/>
  <c r="W4" i="50"/>
  <c r="AR15" i="40"/>
  <c r="AR14" i="40" s="1"/>
  <c r="Q4" i="50"/>
  <c r="AL15" i="40"/>
  <c r="AL14" i="40" s="1"/>
  <c r="N4" i="50"/>
  <c r="AI15" i="40"/>
  <c r="AI14" i="40" s="1"/>
  <c r="AA4" i="50"/>
  <c r="AV15" i="40"/>
  <c r="AV14" i="40" s="1"/>
  <c r="AB4" i="50"/>
  <c r="AW15" i="40"/>
  <c r="AW14" i="40" s="1"/>
  <c r="J4" i="50"/>
  <c r="AE15" i="40"/>
  <c r="AE14" i="40" s="1"/>
  <c r="V4" i="50"/>
  <c r="AQ15" i="40"/>
  <c r="AQ14" i="40" s="1"/>
  <c r="R4" i="50"/>
  <c r="AM15" i="40"/>
  <c r="AM14" i="40" s="1"/>
  <c r="U4" i="50"/>
  <c r="AP15" i="40"/>
  <c r="AP14" i="40" s="1"/>
  <c r="AC4" i="50"/>
  <c r="AX15" i="40"/>
  <c r="AX14" i="40" s="1"/>
  <c r="B42" i="50"/>
  <c r="C15" i="40" l="1"/>
  <c r="H32" i="49"/>
  <c r="V29" i="40" s="1"/>
  <c r="V13" i="40" s="1"/>
  <c r="B32" i="49" l="1"/>
  <c r="U29" i="40" s="1"/>
  <c r="U13" i="40" s="1"/>
  <c r="H19" i="40" l="1"/>
  <c r="H13" i="40" s="1"/>
  <c r="G19" i="40" l="1"/>
  <c r="G13" i="40" s="1"/>
  <c r="AI12" i="40"/>
  <c r="AM12" i="40"/>
  <c r="AQ12" i="40"/>
  <c r="AV12" i="40"/>
  <c r="AE12" i="40"/>
  <c r="AF11" i="40"/>
  <c r="AH10" i="40"/>
  <c r="AL10" i="40"/>
  <c r="AP10" i="40"/>
  <c r="AU10" i="40"/>
  <c r="AG10" i="40"/>
  <c r="C7" i="40"/>
  <c r="AC30" i="49"/>
  <c r="AB30" i="49"/>
  <c r="AA30" i="49"/>
  <c r="Z30" i="49"/>
  <c r="X30" i="49"/>
  <c r="W30" i="49"/>
  <c r="V30" i="49"/>
  <c r="U30" i="49"/>
  <c r="T30" i="49"/>
  <c r="S30" i="49"/>
  <c r="R30" i="49"/>
  <c r="Q30" i="49"/>
  <c r="P30" i="49"/>
  <c r="O30" i="49"/>
  <c r="N30" i="49"/>
  <c r="M30" i="49"/>
  <c r="L30" i="49"/>
  <c r="K30" i="49"/>
  <c r="J30" i="49"/>
  <c r="AC27" i="49"/>
  <c r="AB27" i="49"/>
  <c r="AA27" i="49"/>
  <c r="Z27" i="49"/>
  <c r="X27" i="49"/>
  <c r="W27" i="49"/>
  <c r="V27" i="49"/>
  <c r="U27" i="49"/>
  <c r="T27" i="49"/>
  <c r="S27" i="49"/>
  <c r="R27" i="49"/>
  <c r="Q27" i="49"/>
  <c r="P27" i="49"/>
  <c r="O27" i="49"/>
  <c r="N27" i="49"/>
  <c r="M27" i="49"/>
  <c r="L27" i="49"/>
  <c r="K27" i="49"/>
  <c r="J27" i="49"/>
  <c r="AW12" i="40"/>
  <c r="AU12" i="40"/>
  <c r="AR12" i="40"/>
  <c r="AP12" i="40"/>
  <c r="AN12" i="40"/>
  <c r="AL12" i="40"/>
  <c r="AF12" i="40"/>
  <c r="AX12" i="40"/>
  <c r="AS12" i="40"/>
  <c r="AO12" i="40"/>
  <c r="AK12" i="40"/>
  <c r="AJ12" i="40"/>
  <c r="AH12" i="40"/>
  <c r="AG12" i="40"/>
  <c r="AW11" i="40"/>
  <c r="AR11" i="40"/>
  <c r="AO11" i="40"/>
  <c r="AN11" i="40"/>
  <c r="AJ11" i="40"/>
  <c r="AX10" i="40"/>
  <c r="AW10" i="40"/>
  <c r="AV10" i="40"/>
  <c r="AS10" i="40"/>
  <c r="AR10" i="40"/>
  <c r="AQ10" i="40"/>
  <c r="AO10" i="40"/>
  <c r="AN10" i="40"/>
  <c r="AM10" i="40"/>
  <c r="AK10" i="40"/>
  <c r="AJ10" i="40"/>
  <c r="AI10" i="40"/>
  <c r="AF10" i="40"/>
  <c r="AE10" i="40"/>
  <c r="AX9" i="40"/>
  <c r="AW9" i="40"/>
  <c r="AV9" i="40"/>
  <c r="AU9" i="40"/>
  <c r="AS9" i="40"/>
  <c r="AR9" i="40"/>
  <c r="AQ9" i="40"/>
  <c r="AP9" i="40"/>
  <c r="AO9" i="40"/>
  <c r="AN9" i="40"/>
  <c r="AM9" i="40"/>
  <c r="AL9" i="40"/>
  <c r="AK9" i="40"/>
  <c r="AJ9" i="40"/>
  <c r="AI9" i="40"/>
  <c r="AH9" i="40"/>
  <c r="AG9" i="40"/>
  <c r="AF9" i="40"/>
  <c r="AE9" i="40"/>
  <c r="AW8" i="40"/>
  <c r="AQ8" i="40"/>
  <c r="AL8" i="40"/>
  <c r="AF8" i="40"/>
  <c r="AE8" i="40"/>
  <c r="AX8" i="40"/>
  <c r="AV8" i="40"/>
  <c r="AU8" i="40"/>
  <c r="AS8" i="40"/>
  <c r="AR8" i="40"/>
  <c r="AP8" i="40"/>
  <c r="AO8" i="40"/>
  <c r="AN8" i="40"/>
  <c r="AM8" i="40"/>
  <c r="AK8" i="40"/>
  <c r="AJ8" i="40"/>
  <c r="AI8" i="40"/>
  <c r="AH8" i="40"/>
  <c r="AG8" i="40"/>
  <c r="AX7" i="40"/>
  <c r="AW7" i="40"/>
  <c r="AV7" i="40"/>
  <c r="AU7" i="40"/>
  <c r="AS7" i="40"/>
  <c r="AQ7" i="40"/>
  <c r="AN7" i="40"/>
  <c r="AL7" i="40"/>
  <c r="AJ7" i="40"/>
  <c r="AI7" i="40"/>
  <c r="AH7" i="40"/>
  <c r="AG7" i="40"/>
  <c r="AE7" i="40"/>
  <c r="AR7" i="40"/>
  <c r="AO7" i="40"/>
  <c r="AK7" i="40"/>
  <c r="AF7" i="40"/>
  <c r="C19" i="40" l="1"/>
  <c r="AA38" i="49"/>
  <c r="AB38" i="49"/>
  <c r="AC38" i="49"/>
  <c r="Q38" i="49"/>
  <c r="R38" i="49"/>
  <c r="AU19" i="40"/>
  <c r="N38" i="49"/>
  <c r="P38" i="49"/>
  <c r="S38" i="49"/>
  <c r="T38" i="49"/>
  <c r="O38" i="49"/>
  <c r="U38" i="49"/>
  <c r="J38" i="49"/>
  <c r="V38" i="49"/>
  <c r="K38" i="49"/>
  <c r="W38" i="49"/>
  <c r="L38" i="49"/>
  <c r="X38" i="49"/>
  <c r="M38" i="49"/>
  <c r="Z38" i="49"/>
  <c r="AG11" i="40"/>
  <c r="AK11" i="40"/>
  <c r="AS11" i="40"/>
  <c r="AS6" i="40" s="1"/>
  <c r="AX11" i="40"/>
  <c r="AX6" i="40" s="1"/>
  <c r="AF6" i="40"/>
  <c r="AW6" i="40"/>
  <c r="AV6" i="40"/>
  <c r="AR6" i="40"/>
  <c r="AQ6" i="40"/>
  <c r="AN6" i="40"/>
  <c r="AJ6" i="40"/>
  <c r="AG6" i="40"/>
  <c r="AK6" i="40"/>
  <c r="AO6" i="40"/>
  <c r="AP7" i="40"/>
  <c r="AP6" i="40" s="1"/>
  <c r="AM7" i="40"/>
  <c r="AM6" i="40" s="1"/>
  <c r="AU11" i="40"/>
  <c r="AU6" i="40" s="1"/>
  <c r="AL11" i="40"/>
  <c r="AL6" i="40" s="1"/>
  <c r="AH11" i="40"/>
  <c r="AH6" i="40" s="1"/>
  <c r="AP11" i="40"/>
  <c r="AE11" i="40"/>
  <c r="AE6" i="40" s="1"/>
  <c r="AI11" i="40"/>
  <c r="AI6" i="40" s="1"/>
  <c r="AM11" i="40"/>
  <c r="AQ11" i="40"/>
  <c r="AV11" i="40"/>
  <c r="AU29" i="40" l="1"/>
  <c r="AU13" i="40" s="1"/>
  <c r="AQ29" i="40"/>
  <c r="AO19" i="40"/>
  <c r="AM29" i="40"/>
  <c r="AR19" i="40"/>
  <c r="AE29" i="40"/>
  <c r="AN19" i="40"/>
  <c r="AF19" i="40"/>
  <c r="AP29" i="40"/>
  <c r="AX19" i="40"/>
  <c r="AV19" i="40"/>
  <c r="AF29" i="40"/>
  <c r="AQ19" i="40"/>
  <c r="AO29" i="40"/>
  <c r="AM19" i="40"/>
  <c r="AJ19" i="40"/>
  <c r="AH19" i="40"/>
  <c r="AW29" i="40"/>
  <c r="AE19" i="40"/>
  <c r="AK29" i="40"/>
  <c r="AW19" i="40"/>
  <c r="AL29" i="40"/>
  <c r="AJ29" i="40"/>
  <c r="AH29" i="40"/>
  <c r="AI29" i="40"/>
  <c r="AI28" i="40" s="1"/>
  <c r="AS29" i="40"/>
  <c r="AL19" i="40"/>
  <c r="AI19" i="40"/>
  <c r="AG19" i="40"/>
  <c r="AV29" i="40"/>
  <c r="AN29" i="40"/>
  <c r="AG29" i="40"/>
  <c r="AR29" i="40"/>
  <c r="AK19" i="40"/>
  <c r="AX29" i="40"/>
  <c r="AP19" i="40"/>
  <c r="AS19" i="40"/>
  <c r="AR5" i="40"/>
  <c r="AP5" i="40"/>
  <c r="AQ5" i="40"/>
  <c r="AS5" i="40"/>
  <c r="AE5" i="40"/>
  <c r="AP13" i="40" l="1"/>
  <c r="AE13" i="40"/>
  <c r="AF13" i="40"/>
  <c r="AM13" i="40"/>
  <c r="AL13" i="40"/>
  <c r="AW13" i="40"/>
  <c r="AQ13" i="40"/>
  <c r="AS13" i="40"/>
  <c r="AK13" i="40"/>
  <c r="AV13" i="40"/>
  <c r="AH13" i="40"/>
  <c r="AR13" i="40"/>
  <c r="AJ13" i="40"/>
  <c r="AN13" i="40"/>
  <c r="AG13" i="40"/>
  <c r="AX13" i="40"/>
  <c r="AI13" i="40"/>
  <c r="AO13" i="40"/>
  <c r="AU5" i="40"/>
  <c r="AV5" i="40"/>
  <c r="AW5" i="40"/>
  <c r="AF5" i="40"/>
  <c r="AX5" i="40"/>
  <c r="AB11" i="40"/>
  <c r="AA11" i="40"/>
  <c r="Z11" i="40"/>
  <c r="Y11" i="40"/>
  <c r="X11" i="40"/>
  <c r="W11" i="40"/>
  <c r="V11" i="40"/>
  <c r="U11" i="40"/>
  <c r="J11" i="40"/>
  <c r="I11" i="40"/>
  <c r="L11" i="40"/>
  <c r="K11" i="40"/>
  <c r="H11" i="40"/>
  <c r="G11" i="40"/>
  <c r="F11" i="40"/>
  <c r="D11" i="40" s="1"/>
  <c r="E11" i="40"/>
  <c r="C11" i="40" s="1"/>
  <c r="T6" i="40" l="1"/>
  <c r="S6" i="40"/>
  <c r="R6" i="40"/>
  <c r="Q6" i="40"/>
  <c r="N6" i="40"/>
  <c r="M6" i="40"/>
  <c r="T5" i="40" l="1"/>
  <c r="S5" i="40"/>
  <c r="R5" i="40" l="1"/>
  <c r="B30" i="49"/>
  <c r="K29" i="40" s="1"/>
  <c r="K13" i="40" s="1"/>
  <c r="B27" i="49"/>
  <c r="I29" i="40" s="1"/>
  <c r="I13" i="40" s="1"/>
  <c r="Q5" i="40" l="1"/>
  <c r="B38" i="49"/>
  <c r="E10" i="40"/>
  <c r="AB9" i="40"/>
  <c r="AA9" i="40"/>
  <c r="Z9" i="40"/>
  <c r="Y9" i="40"/>
  <c r="X9" i="40"/>
  <c r="W9" i="40"/>
  <c r="H9" i="40"/>
  <c r="G9" i="40"/>
  <c r="F9" i="40"/>
  <c r="E9" i="40"/>
  <c r="C9" i="40" s="1"/>
  <c r="D9" i="40" l="1"/>
  <c r="F7" i="40" l="1"/>
  <c r="D7" i="40" s="1"/>
  <c r="F10" i="40" l="1"/>
  <c r="F19" i="40" l="1"/>
  <c r="F13" i="40" s="1"/>
  <c r="D20" i="40" l="1"/>
  <c r="D19" i="40" s="1"/>
  <c r="J10" i="40"/>
  <c r="H10" i="40" l="1"/>
  <c r="V10" i="40"/>
  <c r="Z10" i="40"/>
  <c r="L10" i="40" l="1"/>
  <c r="L6" i="40" s="1"/>
  <c r="H30" i="49" l="1"/>
  <c r="L29" i="40" s="1"/>
  <c r="L13" i="40" s="1"/>
  <c r="H27" i="49"/>
  <c r="J29" i="40" s="1"/>
  <c r="AA10" i="40"/>
  <c r="D29" i="40" l="1"/>
  <c r="H38" i="49"/>
  <c r="H8" i="40" l="1"/>
  <c r="N5" i="40" l="1"/>
  <c r="AB10" i="40"/>
  <c r="D10" i="40" s="1"/>
  <c r="I10" i="40" l="1"/>
  <c r="G8" i="40"/>
  <c r="Y10" i="40" l="1"/>
  <c r="U10" i="40"/>
  <c r="G10" i="40"/>
  <c r="K10" i="40" l="1"/>
  <c r="K6" i="40" s="1"/>
  <c r="AB12" i="40"/>
  <c r="AA12" i="40"/>
  <c r="U12" i="40"/>
  <c r="U6" i="40" s="1"/>
  <c r="J12" i="40"/>
  <c r="J6" i="40" s="1"/>
  <c r="I12" i="40"/>
  <c r="I6" i="40" s="1"/>
  <c r="AB8" i="40"/>
  <c r="Z8" i="40"/>
  <c r="Z6" i="40" s="1"/>
  <c r="X8" i="40"/>
  <c r="X6" i="40" s="1"/>
  <c r="V8" i="40"/>
  <c r="C10" i="40" l="1"/>
  <c r="AB6" i="40"/>
  <c r="AB5" i="40" s="1"/>
  <c r="U5" i="40"/>
  <c r="X5" i="40"/>
  <c r="Z5" i="40"/>
  <c r="AA8" i="40" l="1"/>
  <c r="AA6" i="40" s="1"/>
  <c r="Y8" i="40"/>
  <c r="Y6" i="40" s="1"/>
  <c r="W8" i="40"/>
  <c r="W6" i="40" s="1"/>
  <c r="M5" i="40" l="1"/>
  <c r="K5" i="40"/>
  <c r="Y5" i="40"/>
  <c r="AA5" i="40"/>
  <c r="W5" i="40"/>
  <c r="H12" i="40"/>
  <c r="H6" i="40" s="1"/>
  <c r="P8" i="40"/>
  <c r="O8" i="40"/>
  <c r="F8" i="40"/>
  <c r="D8" i="40" s="1"/>
  <c r="I5" i="40" l="1"/>
  <c r="H5" i="40"/>
  <c r="O12" i="40"/>
  <c r="O6" i="40" s="1"/>
  <c r="P12" i="40"/>
  <c r="E12" i="40"/>
  <c r="E8" i="40"/>
  <c r="C8" i="40" s="1"/>
  <c r="G12" i="40"/>
  <c r="G6" i="40" s="1"/>
  <c r="F12" i="40"/>
  <c r="L5" i="40" l="1"/>
  <c r="J5" i="40"/>
  <c r="C12" i="40"/>
  <c r="C6" i="40" s="1"/>
  <c r="C5" i="40" s="1"/>
  <c r="E6" i="40"/>
  <c r="O5" i="40"/>
  <c r="G5" i="40"/>
  <c r="P6" i="40"/>
  <c r="F6" i="40"/>
  <c r="E5" i="40" l="1"/>
  <c r="P5" i="40"/>
  <c r="F5" i="40"/>
  <c r="V12" i="40" l="1"/>
  <c r="V6" i="40" l="1"/>
  <c r="D12" i="40"/>
  <c r="D6" i="40" s="1"/>
  <c r="D5" i="40" s="1"/>
  <c r="V5" i="40"/>
  <c r="AO5" i="40"/>
  <c r="AG5" i="40"/>
  <c r="AK5" i="40"/>
  <c r="AL5" i="40"/>
  <c r="AH5" i="40"/>
  <c r="AI5" i="40"/>
  <c r="AN5" i="40"/>
  <c r="AJ5" i="40"/>
  <c r="AM5" i="40" l="1"/>
  <c r="B131" i="50"/>
  <c r="B4" i="50" s="1"/>
  <c r="C18" i="40" l="1"/>
  <c r="C14" i="40" s="1"/>
  <c r="C13" i="40" s="1"/>
  <c r="H67" i="50"/>
  <c r="H4" i="50" s="1"/>
  <c r="J16" i="40"/>
  <c r="D16" i="40" s="1"/>
  <c r="D14" i="40" s="1"/>
  <c r="D13" i="40" s="1"/>
  <c r="J14" i="40" l="1"/>
  <c r="J13" i="4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6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정자</t>
        </r>
        <r>
          <rPr>
            <sz val="9"/>
            <color indexed="81"/>
            <rFont val="Tahoma"/>
            <family val="2"/>
          </rPr>
          <t xml:space="preserve"> 1
</t>
        </r>
        <r>
          <rPr>
            <sz val="9"/>
            <color indexed="81"/>
            <rFont val="돋움"/>
            <family val="3"/>
            <charset val="129"/>
          </rPr>
          <t>평상</t>
        </r>
        <r>
          <rPr>
            <sz val="9"/>
            <color indexed="81"/>
            <rFont val="Tahoma"/>
            <family val="2"/>
          </rPr>
          <t xml:space="preserve">6
</t>
        </r>
      </text>
    </comment>
    <comment ref="O6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등의자</t>
        </r>
        <r>
          <rPr>
            <sz val="9"/>
            <color indexed="81"/>
            <rFont val="Tahoma"/>
            <family val="2"/>
          </rPr>
          <t xml:space="preserve"> 49
</t>
        </r>
        <r>
          <rPr>
            <sz val="9"/>
            <color indexed="81"/>
            <rFont val="돋움"/>
            <family val="3"/>
            <charset val="129"/>
          </rPr>
          <t>스윙벤치</t>
        </r>
        <r>
          <rPr>
            <sz val="9"/>
            <color indexed="81"/>
            <rFont val="Tahoma"/>
            <family val="2"/>
          </rPr>
          <t xml:space="preserve"> 3</t>
        </r>
      </text>
    </comment>
    <comment ref="P62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원형의자</t>
        </r>
        <r>
          <rPr>
            <sz val="9"/>
            <color indexed="81"/>
            <rFont val="Tahoma"/>
            <family val="2"/>
          </rPr>
          <t xml:space="preserve"> 4
</t>
        </r>
        <r>
          <rPr>
            <sz val="9"/>
            <color indexed="81"/>
            <rFont val="돋움"/>
            <family val="3"/>
            <charset val="129"/>
          </rPr>
          <t>연결형의자</t>
        </r>
        <r>
          <rPr>
            <sz val="9"/>
            <color indexed="81"/>
            <rFont val="Tahoma"/>
            <family val="2"/>
          </rPr>
          <t xml:space="preserve"> 3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18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스윙벤치</t>
        </r>
        <r>
          <rPr>
            <sz val="9"/>
            <color indexed="81"/>
            <rFont val="Tahoma"/>
            <family val="2"/>
          </rPr>
          <t xml:space="preserve"> 4
</t>
        </r>
        <r>
          <rPr>
            <sz val="9"/>
            <color indexed="81"/>
            <rFont val="돋움"/>
            <family val="3"/>
            <charset val="129"/>
          </rPr>
          <t>등의자</t>
        </r>
        <r>
          <rPr>
            <sz val="9"/>
            <color indexed="81"/>
            <rFont val="Tahoma"/>
            <family val="2"/>
          </rPr>
          <t xml:space="preserve"> 2
</t>
        </r>
      </text>
    </comment>
    <comment ref="O6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등의자</t>
        </r>
        <r>
          <rPr>
            <sz val="9"/>
            <color indexed="81"/>
            <rFont val="Tahoma"/>
            <family val="2"/>
          </rPr>
          <t xml:space="preserve"> 25
</t>
        </r>
        <r>
          <rPr>
            <sz val="9"/>
            <color indexed="81"/>
            <rFont val="돋움"/>
            <family val="3"/>
            <charset val="129"/>
          </rPr>
          <t>스윙벤치</t>
        </r>
        <r>
          <rPr>
            <sz val="9"/>
            <color indexed="81"/>
            <rFont val="Tahoma"/>
            <family val="2"/>
          </rPr>
          <t xml:space="preserve"> 2
</t>
        </r>
      </text>
    </comment>
    <comment ref="O82" authorId="0" shapeId="0" xr:uid="{00000000-0006-0000-0300-000003000000}">
      <text>
        <r>
          <rPr>
            <b/>
            <sz val="9"/>
            <color indexed="81"/>
            <rFont val="돋움"/>
            <family val="3"/>
            <charset val="129"/>
          </rPr>
          <t>스윙벤치</t>
        </r>
        <r>
          <rPr>
            <b/>
            <sz val="9"/>
            <color indexed="81"/>
            <rFont val="Tahoma"/>
            <family val="2"/>
          </rPr>
          <t xml:space="preserve"> 2
</t>
        </r>
        <r>
          <rPr>
            <b/>
            <sz val="9"/>
            <color indexed="81"/>
            <rFont val="돋움"/>
            <family val="3"/>
            <charset val="129"/>
          </rPr>
          <t>등의자</t>
        </r>
        <r>
          <rPr>
            <b/>
            <sz val="9"/>
            <color indexed="81"/>
            <rFont val="Tahoma"/>
            <family val="2"/>
          </rPr>
          <t xml:space="preserve"> 5
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P91" authorId="0" shapeId="0" xr:uid="{00000000-0006-0000-0300-000004000000}">
      <text>
        <r>
          <rPr>
            <b/>
            <sz val="9"/>
            <color indexed="81"/>
            <rFont val="돋움"/>
            <family val="3"/>
            <charset val="129"/>
          </rPr>
          <t>석의자</t>
        </r>
        <r>
          <rPr>
            <b/>
            <sz val="9"/>
            <color indexed="81"/>
            <rFont val="Tahoma"/>
            <family val="2"/>
          </rPr>
          <t xml:space="preserve"> 142
</t>
        </r>
        <r>
          <rPr>
            <b/>
            <sz val="9"/>
            <color indexed="81"/>
            <rFont val="돋움"/>
            <family val="3"/>
            <charset val="129"/>
          </rPr>
          <t>평의자</t>
        </r>
        <r>
          <rPr>
            <b/>
            <sz val="9"/>
            <color indexed="81"/>
            <rFont val="Tahoma"/>
            <family val="2"/>
          </rPr>
          <t xml:space="preserve"> 31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6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스윙벤치</t>
        </r>
        <r>
          <rPr>
            <sz val="9"/>
            <color indexed="81"/>
            <rFont val="Tahoma"/>
            <family val="2"/>
          </rPr>
          <t xml:space="preserve"> 4 
</t>
        </r>
        <r>
          <rPr>
            <sz val="9"/>
            <color indexed="81"/>
            <rFont val="돋움"/>
            <family val="3"/>
            <charset val="129"/>
          </rPr>
          <t>등의자</t>
        </r>
        <r>
          <rPr>
            <sz val="9"/>
            <color indexed="81"/>
            <rFont val="Tahoma"/>
            <family val="2"/>
          </rPr>
          <t xml:space="preserve"> 24
</t>
        </r>
      </text>
    </comment>
  </commentList>
</comments>
</file>

<file path=xl/sharedStrings.xml><?xml version="1.0" encoding="utf-8"?>
<sst xmlns="http://schemas.openxmlformats.org/spreadsheetml/2006/main" count="1774" uniqueCount="828">
  <si>
    <t>공원명</t>
    <phoneticPr fontId="3" type="noConversion"/>
  </si>
  <si>
    <t>2008</t>
    <phoneticPr fontId="3" type="noConversion"/>
  </si>
  <si>
    <t>한울2호공원</t>
  </si>
  <si>
    <t>남양1호 근린공원</t>
  </si>
  <si>
    <t>남양2-1호 근린공원</t>
  </si>
  <si>
    <t>남양3호 근린공원</t>
  </si>
  <si>
    <t>남양2-2호 근린공원</t>
  </si>
  <si>
    <t>개소</t>
    <phoneticPr fontId="3" type="noConversion"/>
  </si>
  <si>
    <t>조성일자</t>
    <phoneticPr fontId="2" type="noConversion"/>
  </si>
  <si>
    <t>2007</t>
  </si>
  <si>
    <t>2003</t>
    <phoneticPr fontId="3" type="noConversion"/>
  </si>
  <si>
    <t>한울1호공원</t>
    <phoneticPr fontId="3" type="noConversion"/>
  </si>
  <si>
    <t>2009</t>
    <phoneticPr fontId="3" type="noConversion"/>
  </si>
  <si>
    <t>배틀 어린이공원</t>
    <phoneticPr fontId="3" type="noConversion"/>
  </si>
  <si>
    <t>무궁화 어린이공원</t>
    <phoneticPr fontId="3" type="noConversion"/>
  </si>
  <si>
    <t>벌말 어린이공원</t>
    <phoneticPr fontId="3" type="noConversion"/>
  </si>
  <si>
    <t>행정 어린이공원</t>
    <phoneticPr fontId="3" type="noConversion"/>
  </si>
  <si>
    <t>2010</t>
    <phoneticPr fontId="3" type="noConversion"/>
  </si>
  <si>
    <t>완두콩 소공원</t>
    <phoneticPr fontId="3" type="noConversion"/>
  </si>
  <si>
    <t>제암리 쌈지공원</t>
    <phoneticPr fontId="3" type="noConversion"/>
  </si>
  <si>
    <t>근린공원</t>
  </si>
  <si>
    <t>수변생태</t>
  </si>
  <si>
    <t>저류지</t>
  </si>
  <si>
    <t>공공공지</t>
  </si>
  <si>
    <t>체육공원</t>
    <phoneticPr fontId="2" type="noConversion"/>
  </si>
  <si>
    <t>소공원</t>
    <phoneticPr fontId="2" type="noConversion"/>
  </si>
  <si>
    <t>경관광장</t>
    <phoneticPr fontId="2" type="noConversion"/>
  </si>
  <si>
    <t>어린이공원</t>
    <phoneticPr fontId="2" type="noConversion"/>
  </si>
  <si>
    <t>쌈지공원</t>
    <phoneticPr fontId="2" type="noConversion"/>
  </si>
  <si>
    <t>합계</t>
    <phoneticPr fontId="2" type="noConversion"/>
  </si>
  <si>
    <t>개소</t>
    <phoneticPr fontId="2" type="noConversion"/>
  </si>
  <si>
    <t>면적
(㎡)</t>
    <phoneticPr fontId="2" type="noConversion"/>
  </si>
  <si>
    <t xml:space="preserve">협성대 앞 쌈지공원 </t>
    <phoneticPr fontId="9" type="noConversion"/>
  </si>
  <si>
    <t>봉담읍 상리 15-38</t>
    <phoneticPr fontId="9" type="noConversion"/>
  </si>
  <si>
    <t>발안유적공원</t>
    <phoneticPr fontId="3" type="noConversion"/>
  </si>
  <si>
    <t>위치</t>
    <phoneticPr fontId="3" type="noConversion"/>
  </si>
  <si>
    <t>조성면적</t>
    <phoneticPr fontId="3" type="noConversion"/>
  </si>
  <si>
    <t>2015</t>
    <phoneticPr fontId="2" type="noConversion"/>
  </si>
  <si>
    <t xml:space="preserve">봉담읍 동화리 441-5 일원 </t>
    <phoneticPr fontId="2" type="noConversion"/>
  </si>
  <si>
    <t>남부</t>
  </si>
  <si>
    <t>남부</t>
    <phoneticPr fontId="2" type="noConversion"/>
  </si>
  <si>
    <t>▣ 권역별 공원현황</t>
    <phoneticPr fontId="2" type="noConversion"/>
  </si>
  <si>
    <t>봉담읍 와우리 595</t>
    <phoneticPr fontId="2" type="noConversion"/>
  </si>
  <si>
    <t>한울2-1호공원</t>
    <phoneticPr fontId="2" type="noConversion"/>
  </si>
  <si>
    <t>봉담읍 수영리 673-2</t>
    <phoneticPr fontId="3" type="noConversion"/>
  </si>
  <si>
    <t>봉담읍 수영리 676, 677</t>
    <phoneticPr fontId="3" type="noConversion"/>
  </si>
  <si>
    <t>문화공원</t>
    <phoneticPr fontId="2" type="noConversion"/>
  </si>
  <si>
    <t>향남 쌈지공원(궁도장)</t>
    <phoneticPr fontId="2" type="noConversion"/>
  </si>
  <si>
    <t>향남읍 도이리 240-3일원</t>
    <phoneticPr fontId="2" type="noConversion"/>
  </si>
  <si>
    <t>구문천3리 쌈지공원</t>
    <phoneticPr fontId="2" type="noConversion"/>
  </si>
  <si>
    <t>구문천리 604-167일원</t>
    <phoneticPr fontId="2" type="noConversion"/>
  </si>
  <si>
    <t>요당지구 소공원</t>
    <phoneticPr fontId="3" type="noConversion"/>
  </si>
  <si>
    <t>경기화성바이오밸리 2호 체육공원</t>
  </si>
  <si>
    <t>근린</t>
    <phoneticPr fontId="2" type="noConversion"/>
  </si>
  <si>
    <t>어린이</t>
    <phoneticPr fontId="2" type="noConversion"/>
  </si>
  <si>
    <t>체육</t>
    <phoneticPr fontId="2" type="noConversion"/>
  </si>
  <si>
    <t>쌈지</t>
    <phoneticPr fontId="2" type="noConversion"/>
  </si>
  <si>
    <t>공공공지</t>
    <phoneticPr fontId="2" type="noConversion"/>
  </si>
  <si>
    <t>동탄2</t>
    <phoneticPr fontId="2" type="noConversion"/>
  </si>
  <si>
    <t>남부</t>
    <phoneticPr fontId="2" type="noConversion"/>
  </si>
  <si>
    <t>중부</t>
    <phoneticPr fontId="2" type="noConversion"/>
  </si>
  <si>
    <t>동탄1</t>
    <phoneticPr fontId="2" type="noConversion"/>
  </si>
  <si>
    <t>공원종류</t>
    <phoneticPr fontId="2" type="noConversion"/>
  </si>
  <si>
    <t>근린공원</t>
    <phoneticPr fontId="2" type="noConversion"/>
  </si>
  <si>
    <t>수변공원</t>
    <phoneticPr fontId="2" type="noConversion"/>
  </si>
  <si>
    <t>문화공원</t>
    <phoneticPr fontId="2" type="noConversion"/>
  </si>
  <si>
    <t>▣ 중부권역</t>
    <phoneticPr fontId="2" type="noConversion"/>
  </si>
  <si>
    <t>▣ 서부권역</t>
    <phoneticPr fontId="2" type="noConversion"/>
  </si>
  <si>
    <t>▣ 남부권역</t>
    <phoneticPr fontId="2" type="noConversion"/>
  </si>
  <si>
    <t>묘지공원</t>
    <phoneticPr fontId="2" type="noConversion"/>
  </si>
  <si>
    <t>공공공지</t>
    <phoneticPr fontId="2" type="noConversion"/>
  </si>
  <si>
    <t>미관광장</t>
    <phoneticPr fontId="2" type="noConversion"/>
  </si>
  <si>
    <t>어린이</t>
    <phoneticPr fontId="2" type="noConversion"/>
  </si>
  <si>
    <t>옴뿌리산 근린공원</t>
    <phoneticPr fontId="3" type="noConversion"/>
  </si>
  <si>
    <t>하길 근린공원</t>
    <phoneticPr fontId="3" type="noConversion"/>
  </si>
  <si>
    <t>구문천 근린공원</t>
    <phoneticPr fontId="3" type="noConversion"/>
  </si>
  <si>
    <t>향남1지구 1호근린(용현공원)</t>
    <phoneticPr fontId="3" type="noConversion"/>
  </si>
  <si>
    <t>향남1지구 2호근린(평원공원)</t>
    <phoneticPr fontId="3" type="noConversion"/>
  </si>
  <si>
    <t>향남1지구 3호근린(살구꽃공원)</t>
    <phoneticPr fontId="3" type="noConversion"/>
  </si>
  <si>
    <t>향남1지구 4호근린(나래공원)</t>
    <phoneticPr fontId="3" type="noConversion"/>
  </si>
  <si>
    <t>향남2지구 1호주제(하길문화공원)</t>
    <phoneticPr fontId="2" type="noConversion"/>
  </si>
  <si>
    <t>향남2지구 2호주제(풍경공원 경관작물)</t>
    <phoneticPr fontId="2" type="noConversion"/>
  </si>
  <si>
    <t>향남읍 하길리 1508 일원</t>
    <phoneticPr fontId="2" type="noConversion"/>
  </si>
  <si>
    <t>도와지뜰 어린이공원</t>
    <phoneticPr fontId="3" type="noConversion"/>
  </si>
  <si>
    <t>미소 어린이공원</t>
    <phoneticPr fontId="3" type="noConversion"/>
  </si>
  <si>
    <t>장짐 어린이공원</t>
    <phoneticPr fontId="3" type="noConversion"/>
  </si>
  <si>
    <t>송곡 어린이공원</t>
    <phoneticPr fontId="3" type="noConversion"/>
  </si>
  <si>
    <t>작은배틀 어린이공원</t>
    <phoneticPr fontId="3" type="noConversion"/>
  </si>
  <si>
    <t>댓골 어린이공원</t>
    <phoneticPr fontId="3" type="noConversion"/>
  </si>
  <si>
    <t>도이 어린이공원</t>
    <phoneticPr fontId="3" type="noConversion"/>
  </si>
  <si>
    <t>돌내 어린이공원</t>
    <phoneticPr fontId="3" type="noConversion"/>
  </si>
  <si>
    <t>교통 어린이공원</t>
    <phoneticPr fontId="3" type="noConversion"/>
  </si>
  <si>
    <t>광장</t>
    <phoneticPr fontId="2" type="noConversion"/>
  </si>
  <si>
    <t>향남2지구 1호광장</t>
    <phoneticPr fontId="2" type="noConversion"/>
  </si>
  <si>
    <t>향남읍 하길리 1468,1469,1486,1492-1</t>
    <phoneticPr fontId="2" type="noConversion"/>
  </si>
  <si>
    <t>향남2지구 3호 공공공지</t>
  </si>
  <si>
    <t>향남2지구 4호 공공공지</t>
  </si>
  <si>
    <t>향남2지구 5호 공공공지</t>
  </si>
  <si>
    <t>향남2지구 6호 공공공지</t>
  </si>
  <si>
    <t>향남2지구 7호 공공공지</t>
  </si>
  <si>
    <t>평리 공공공지</t>
    <phoneticPr fontId="2" type="noConversion"/>
  </si>
  <si>
    <t>향남읍 평리 123-3일원</t>
    <phoneticPr fontId="2" type="noConversion"/>
  </si>
  <si>
    <t>향남읍 제암리 478-1일원,478-28일원</t>
    <phoneticPr fontId="3" type="noConversion"/>
  </si>
  <si>
    <t>봉담읍 와우리 215</t>
    <phoneticPr fontId="3" type="noConversion"/>
  </si>
  <si>
    <t>역사공원</t>
    <phoneticPr fontId="2" type="noConversion"/>
  </si>
  <si>
    <t>소공원2호</t>
  </si>
  <si>
    <t>공공공지2호</t>
  </si>
  <si>
    <t>센트럴</t>
    <phoneticPr fontId="2" type="noConversion"/>
  </si>
  <si>
    <t>동탄3</t>
    <phoneticPr fontId="2" type="noConversion"/>
  </si>
  <si>
    <t>향남2</t>
    <phoneticPr fontId="2" type="noConversion"/>
  </si>
  <si>
    <t>태안
(동부)</t>
    <phoneticPr fontId="2" type="noConversion"/>
  </si>
  <si>
    <t>소계</t>
    <phoneticPr fontId="2" type="noConversion"/>
  </si>
  <si>
    <t>동탄4</t>
    <phoneticPr fontId="2" type="noConversion"/>
  </si>
  <si>
    <t>수경시설</t>
    <phoneticPr fontId="2" type="noConversion"/>
  </si>
  <si>
    <t>조경시설</t>
    <phoneticPr fontId="2" type="noConversion"/>
  </si>
  <si>
    <t>휴양시설</t>
    <phoneticPr fontId="2" type="noConversion"/>
  </si>
  <si>
    <t>유희시설</t>
    <phoneticPr fontId="2" type="noConversion"/>
  </si>
  <si>
    <t>휴양시설</t>
    <phoneticPr fontId="2" type="noConversion"/>
  </si>
  <si>
    <t>휴양시설</t>
    <phoneticPr fontId="2" type="noConversion"/>
  </si>
  <si>
    <t>파고라</t>
    <phoneticPr fontId="2" type="noConversion"/>
  </si>
  <si>
    <t>조합놀이대</t>
    <phoneticPr fontId="2" type="noConversion"/>
  </si>
  <si>
    <t>그네</t>
    <phoneticPr fontId="2" type="noConversion"/>
  </si>
  <si>
    <t>시소</t>
    <phoneticPr fontId="2" type="noConversion"/>
  </si>
  <si>
    <t>운동시설</t>
    <phoneticPr fontId="2" type="noConversion"/>
  </si>
  <si>
    <t>편익시설</t>
    <phoneticPr fontId="2" type="noConversion"/>
  </si>
  <si>
    <t>음수전
(세족장포함)</t>
    <phoneticPr fontId="2" type="noConversion"/>
  </si>
  <si>
    <t>화장실</t>
    <phoneticPr fontId="2" type="noConversion"/>
  </si>
  <si>
    <t>신발털이대</t>
    <phoneticPr fontId="2" type="noConversion"/>
  </si>
  <si>
    <t>관리시설</t>
    <phoneticPr fontId="2" type="noConversion"/>
  </si>
  <si>
    <t>관리시설</t>
    <phoneticPr fontId="2" type="noConversion"/>
  </si>
  <si>
    <t>볼라드 등</t>
    <phoneticPr fontId="2" type="noConversion"/>
  </si>
  <si>
    <t>기타 조명</t>
    <phoneticPr fontId="2" type="noConversion"/>
  </si>
  <si>
    <t>비고</t>
    <phoneticPr fontId="2" type="noConversion"/>
  </si>
  <si>
    <t>물놀이장</t>
    <phoneticPr fontId="2" type="noConversion"/>
  </si>
  <si>
    <t>관리실
(휴게실 포함)</t>
    <phoneticPr fontId="2" type="noConversion"/>
  </si>
  <si>
    <t>보안등(1등용)</t>
    <phoneticPr fontId="2" type="noConversion"/>
  </si>
  <si>
    <t>보안등(2등용)</t>
    <phoneticPr fontId="2" type="noConversion"/>
  </si>
  <si>
    <t>운동기구
(생체)</t>
    <phoneticPr fontId="2" type="noConversion"/>
  </si>
  <si>
    <t>합계</t>
    <phoneticPr fontId="2" type="noConversion"/>
  </si>
  <si>
    <t>구분</t>
    <phoneticPr fontId="2" type="noConversion"/>
  </si>
  <si>
    <t>공원현황</t>
    <phoneticPr fontId="2" type="noConversion"/>
  </si>
  <si>
    <t>수경시설</t>
    <phoneticPr fontId="2" type="noConversion"/>
  </si>
  <si>
    <t>물놀이장</t>
    <phoneticPr fontId="2" type="noConversion"/>
  </si>
  <si>
    <t>정자</t>
    <phoneticPr fontId="2" type="noConversion"/>
  </si>
  <si>
    <t>파고라</t>
    <phoneticPr fontId="2" type="noConversion"/>
  </si>
  <si>
    <t>등의자</t>
    <phoneticPr fontId="2" type="noConversion"/>
  </si>
  <si>
    <t>평의자</t>
    <phoneticPr fontId="2" type="noConversion"/>
  </si>
  <si>
    <t>조합놀이대</t>
    <phoneticPr fontId="2" type="noConversion"/>
  </si>
  <si>
    <t>그네</t>
    <phoneticPr fontId="2" type="noConversion"/>
  </si>
  <si>
    <t>시소</t>
    <phoneticPr fontId="2" type="noConversion"/>
  </si>
  <si>
    <t>음수전
(세족장포함)</t>
    <phoneticPr fontId="2" type="noConversion"/>
  </si>
  <si>
    <t>화장실</t>
    <phoneticPr fontId="2" type="noConversion"/>
  </si>
  <si>
    <t>신발털이대</t>
    <phoneticPr fontId="2" type="noConversion"/>
  </si>
  <si>
    <t>관리실
(휴게실 포함)</t>
    <phoneticPr fontId="2" type="noConversion"/>
  </si>
  <si>
    <t>볼라드 등</t>
    <phoneticPr fontId="2" type="noConversion"/>
  </si>
  <si>
    <t>시설현황</t>
    <phoneticPr fontId="2" type="noConversion"/>
  </si>
  <si>
    <t>보안등
(1등용)</t>
    <phoneticPr fontId="2" type="noConversion"/>
  </si>
  <si>
    <t>보안등
(2등용)</t>
    <phoneticPr fontId="2" type="noConversion"/>
  </si>
  <si>
    <t>운동기구
(생체)</t>
    <phoneticPr fontId="2" type="noConversion"/>
  </si>
  <si>
    <t>매향리 평화생태공원</t>
    <phoneticPr fontId="3" type="noConversion"/>
  </si>
  <si>
    <t>2021.04 신규위탁</t>
    <phoneticPr fontId="2" type="noConversion"/>
  </si>
  <si>
    <t>2018</t>
    <phoneticPr fontId="2" type="noConversion"/>
  </si>
  <si>
    <t>2020.06 편입</t>
    <phoneticPr fontId="2" type="noConversion"/>
  </si>
  <si>
    <t>공공공지</t>
    <phoneticPr fontId="2" type="noConversion"/>
  </si>
  <si>
    <t>봉담읍 수영리 412-1</t>
    <phoneticPr fontId="2" type="noConversion"/>
  </si>
  <si>
    <t>정남산단 2호 공공공지</t>
  </si>
  <si>
    <t>정남산단 3호 공공공지</t>
  </si>
  <si>
    <t>정남산단 4호 공공공지</t>
  </si>
  <si>
    <t>관리시설</t>
    <phoneticPr fontId="2" type="noConversion"/>
  </si>
  <si>
    <t>주차장</t>
    <phoneticPr fontId="2" type="noConversion"/>
  </si>
  <si>
    <t>주차장</t>
    <phoneticPr fontId="2" type="noConversion"/>
  </si>
  <si>
    <t>개소</t>
    <phoneticPr fontId="2" type="noConversion"/>
  </si>
  <si>
    <t>와우리 134-2</t>
  </si>
  <si>
    <t>안녕동 쌈지공원(2)</t>
  </si>
  <si>
    <t>안녕동 쌈지공원(3)</t>
  </si>
  <si>
    <t>문화공원2호</t>
  </si>
  <si>
    <t>문화공원3호</t>
  </si>
  <si>
    <t>문화공원4호</t>
  </si>
  <si>
    <t>문화공원5호</t>
  </si>
  <si>
    <t>문화공원6호</t>
  </si>
  <si>
    <t>문화공원7호</t>
  </si>
  <si>
    <t>2022.05 리모델링</t>
    <phoneticPr fontId="3" type="noConversion"/>
  </si>
  <si>
    <t>요당2지구 소공원</t>
    <phoneticPr fontId="3" type="noConversion"/>
  </si>
  <si>
    <t>미관광장</t>
    <phoneticPr fontId="3" type="noConversion"/>
  </si>
  <si>
    <t>2008</t>
    <phoneticPr fontId="2" type="noConversion"/>
  </si>
  <si>
    <t>주제공원</t>
    <phoneticPr fontId="2" type="noConversion"/>
  </si>
  <si>
    <t xml:space="preserve"> 향남읍 상신리 1320-6</t>
    <phoneticPr fontId="2" type="noConversion"/>
  </si>
  <si>
    <t>근린</t>
  </si>
  <si>
    <t>어린이</t>
  </si>
  <si>
    <t>봉담상리 어린이공원</t>
  </si>
  <si>
    <t>봉담읍 상리 619</t>
  </si>
  <si>
    <t>봉담호수 어린이공원</t>
  </si>
  <si>
    <t>봉담읍 상리 22-76일원 (상리 22-13)</t>
  </si>
  <si>
    <t>2008</t>
  </si>
  <si>
    <t>피아노숲공원(1호)</t>
  </si>
  <si>
    <t>봉담읍 동화리 565</t>
  </si>
  <si>
    <t>달그림자공원(2호)</t>
  </si>
  <si>
    <t>봉담읍 동화리 578</t>
  </si>
  <si>
    <t>산새들공원(4호)</t>
  </si>
  <si>
    <t>봉담읍 동화리 605</t>
  </si>
  <si>
    <t>솔향기공원(5호)</t>
  </si>
  <si>
    <t>봉담읍 동화리 633</t>
  </si>
  <si>
    <t>봉담수영 어린이공원</t>
  </si>
  <si>
    <t>봉담읍 수영리 406-6</t>
  </si>
  <si>
    <t>2020 리모델링</t>
  </si>
  <si>
    <t>와우남촌 어린이공원</t>
  </si>
  <si>
    <t>봉담읍 와우리 52-5일원</t>
  </si>
  <si>
    <t>2005</t>
  </si>
  <si>
    <t>봉담아이파크 어린이공원(하늘공원)</t>
  </si>
  <si>
    <t>봉담읍 와우리 590-1</t>
  </si>
  <si>
    <t>2009</t>
  </si>
  <si>
    <t>한울3호 어린이공원</t>
  </si>
  <si>
    <t>봉담읍 수영리 680</t>
  </si>
  <si>
    <t>2017</t>
  </si>
  <si>
    <t>물소리공원(3호) → 동화어린이공원</t>
    <phoneticPr fontId="2" type="noConversion"/>
  </si>
  <si>
    <t>소공원</t>
  </si>
  <si>
    <t>수인선 수영 숲길(상부공원)</t>
    <phoneticPr fontId="2" type="noConversion"/>
  </si>
  <si>
    <t>봉담2</t>
  </si>
  <si>
    <t>삼봉근린공원(1호 근린)</t>
  </si>
  <si>
    <t>봉담읍 상리 713</t>
  </si>
  <si>
    <t>2021.07 신규위탁</t>
  </si>
  <si>
    <t>들녘오름공원(2호 근린)</t>
  </si>
  <si>
    <t>봉담읍 수영리 698</t>
  </si>
  <si>
    <t>2019</t>
  </si>
  <si>
    <t>2003</t>
  </si>
  <si>
    <t>오순도순 어린이공원(봉담1호 어린이)</t>
    <phoneticPr fontId="2" type="noConversion"/>
  </si>
  <si>
    <t>봉담읍 수영리 650-68일원, 650-26일원</t>
    <phoneticPr fontId="2" type="noConversion"/>
  </si>
  <si>
    <t>생태체육공원</t>
  </si>
  <si>
    <t>송산동 224 일원</t>
  </si>
  <si>
    <t>송산동 155-27 일원</t>
  </si>
  <si>
    <t>2006</t>
  </si>
  <si>
    <t>기안동 896</t>
  </si>
  <si>
    <t>2004</t>
  </si>
  <si>
    <t>수국 어린이공원</t>
  </si>
  <si>
    <t>기안동 903</t>
  </si>
  <si>
    <t>미로 어린이공원</t>
  </si>
  <si>
    <t>기안동 914</t>
  </si>
  <si>
    <t>솔빛 어린이공원</t>
  </si>
  <si>
    <t>기안동 918</t>
  </si>
  <si>
    <t>나눔 어린이공원</t>
  </si>
  <si>
    <t>기안동 915</t>
  </si>
  <si>
    <t>기안동 916</t>
  </si>
  <si>
    <t>해피트리 어린이공원</t>
  </si>
  <si>
    <t>광도아파트 어린이공원</t>
  </si>
  <si>
    <t>2022</t>
  </si>
  <si>
    <t>수변</t>
  </si>
  <si>
    <t>안녕동 225</t>
  </si>
  <si>
    <t>물빛공원</t>
  </si>
  <si>
    <t>역사</t>
  </si>
  <si>
    <t>기배역사공원</t>
  </si>
  <si>
    <t>기안동 457-543</t>
  </si>
  <si>
    <t>쌈지</t>
  </si>
  <si>
    <t>품못골저수지 쉼터</t>
  </si>
  <si>
    <t>동문아파트 소공원</t>
  </si>
  <si>
    <t>안녕동 71-780 일원</t>
  </si>
  <si>
    <t>안녕동 쌈지공원(1)</t>
  </si>
  <si>
    <t>안녕동 190-77</t>
  </si>
  <si>
    <t>황계공원</t>
  </si>
  <si>
    <t>황계동 152-116</t>
  </si>
  <si>
    <t>안녕동 119-4</t>
  </si>
  <si>
    <t>원송산 마을 쌈지공원(송산동 쌈지)</t>
  </si>
  <si>
    <t>송산동 202-9</t>
  </si>
  <si>
    <t>광도 쌈지공원</t>
  </si>
  <si>
    <t>기안동 332-1</t>
  </si>
  <si>
    <t>송산동 164-21 일원</t>
  </si>
  <si>
    <t>귀래생태공원</t>
  </si>
  <si>
    <t>보통리 쌈지공원</t>
  </si>
  <si>
    <t>보통리 335-1번지 일원</t>
  </si>
  <si>
    <t>관항리 쌈지공원</t>
  </si>
  <si>
    <t>정남면 관항리 144</t>
  </si>
  <si>
    <t>괘랑리 쌈지공원</t>
  </si>
  <si>
    <t>정남면 괘랑리 26-42</t>
  </si>
  <si>
    <t xml:space="preserve"> 정남산단 1호 근린공원</t>
  </si>
  <si>
    <t>정남산단 1호 공공공지</t>
  </si>
  <si>
    <t>정남면 음양리 590</t>
  </si>
  <si>
    <t>정남면 음양리 595</t>
  </si>
  <si>
    <t>정남면 음양리 285</t>
  </si>
  <si>
    <t>정남면 음양리 635</t>
  </si>
  <si>
    <t>보행자도로</t>
  </si>
  <si>
    <t>서부</t>
  </si>
  <si>
    <t>1호 근린공원 (별솔공원)</t>
  </si>
  <si>
    <t>새솔동 28</t>
  </si>
  <si>
    <t>2021.01 신규위탁</t>
  </si>
  <si>
    <t>2호 근린공원 (수노을중앙공원)</t>
  </si>
  <si>
    <t>새솔동 83, 97</t>
  </si>
  <si>
    <t>새솔동 114</t>
    <phoneticPr fontId="2" type="noConversion"/>
  </si>
  <si>
    <t>3호 어린이공원(가온공원)</t>
    <phoneticPr fontId="2" type="noConversion"/>
  </si>
  <si>
    <t>4호 어린이공원(해오름공원)</t>
  </si>
  <si>
    <t>새솔동 15</t>
  </si>
  <si>
    <t>1호 어린이공원(맑은가람공원)</t>
  </si>
  <si>
    <t>새솔동 165</t>
  </si>
  <si>
    <t>2호 어린이공원(새버들공원)</t>
  </si>
  <si>
    <t>새솔동 146</t>
  </si>
  <si>
    <t>5호 어린이공원(누리봄공원)</t>
  </si>
  <si>
    <t>새솔동 72</t>
  </si>
  <si>
    <t>6호 어린이공원(도담공원)</t>
  </si>
  <si>
    <t>새솔동 48</t>
  </si>
  <si>
    <t>체육</t>
  </si>
  <si>
    <t>비봉체육공원</t>
  </si>
  <si>
    <t>야구장 화장실</t>
  </si>
  <si>
    <t>2호 체육공원(봉선체육공원)</t>
  </si>
  <si>
    <t>새솔동 126</t>
  </si>
  <si>
    <t>새솔동167, 168</t>
    <phoneticPr fontId="2" type="noConversion"/>
  </si>
  <si>
    <t>송산그린시티 공공공지 1</t>
  </si>
  <si>
    <t>새솔동 99-7</t>
  </si>
  <si>
    <t>2021.03 신규위탁</t>
  </si>
  <si>
    <t>송산그린시티 공공공지 2</t>
  </si>
  <si>
    <t>새솔동 101-1</t>
  </si>
  <si>
    <t>송산그린시티 공공공지 3</t>
  </si>
  <si>
    <t>새솔동 51-16</t>
  </si>
  <si>
    <t>송산그린시티 공공공지 4</t>
  </si>
  <si>
    <t>새솔동 52-6</t>
  </si>
  <si>
    <t>송산그린시티 공공공지 5</t>
  </si>
  <si>
    <t>새솔동 58-6</t>
  </si>
  <si>
    <t>송산그린시티 공공공지 6</t>
  </si>
  <si>
    <t>새솔동 54-1</t>
  </si>
  <si>
    <t>송산그린시티 공공공지 7</t>
  </si>
  <si>
    <t>새솔동 57-18</t>
  </si>
  <si>
    <t>송산그린시티 공공공지 8</t>
  </si>
  <si>
    <t>새솔동 57-6</t>
  </si>
  <si>
    <t>새솔동 60-1</t>
  </si>
  <si>
    <t>새솔동 123-3</t>
  </si>
  <si>
    <t>송산그린시티 공공공지 9</t>
    <phoneticPr fontId="2" type="noConversion"/>
  </si>
  <si>
    <t>송산그린시티 공공공지 10</t>
    <phoneticPr fontId="2" type="noConversion"/>
  </si>
  <si>
    <t>양노리소공원</t>
  </si>
  <si>
    <t>비봉면 양노리 738-54</t>
  </si>
  <si>
    <t>구포리 소공원</t>
  </si>
  <si>
    <t>비봉면 구포리 63-4일원</t>
  </si>
  <si>
    <t>비봉 쌈지공원(1)</t>
  </si>
  <si>
    <t>비봉면 구포리 산6-22</t>
  </si>
  <si>
    <t>매송체육공원</t>
  </si>
  <si>
    <t>매송면 원평리 579,580</t>
  </si>
  <si>
    <t>천천리 가로공원</t>
  </si>
  <si>
    <t>매송면 천천리 91-3일원</t>
  </si>
  <si>
    <t>매송 쌈지공원(천천리 어린이놀이터)</t>
  </si>
  <si>
    <t>매송면 천천리 185-1</t>
  </si>
  <si>
    <t>2020.12 신규위탁</t>
  </si>
  <si>
    <t>남양리 2214, 2219-2</t>
  </si>
  <si>
    <t>남양리 2194</t>
  </si>
  <si>
    <t>북양리 695</t>
  </si>
  <si>
    <t>남양리 2255, 2258-11, 2259, 2263</t>
  </si>
  <si>
    <t>(저류지 중복)</t>
  </si>
  <si>
    <t>남양리 2254, 2284</t>
  </si>
  <si>
    <t>남양리 2309</t>
  </si>
  <si>
    <t>남양리 2300-1, 2318-1, 2339-1</t>
  </si>
  <si>
    <t>1호근린 늘봄맞이 공원</t>
    <phoneticPr fontId="2" type="noConversion"/>
  </si>
  <si>
    <t>2호근린 풀 향기 숲공원</t>
    <phoneticPr fontId="2" type="noConversion"/>
  </si>
  <si>
    <t>3호근린 꽃내음 언덕공원</t>
    <phoneticPr fontId="2" type="noConversion"/>
  </si>
  <si>
    <t>4호근린 너른 고향 들</t>
    <phoneticPr fontId="2" type="noConversion"/>
  </si>
  <si>
    <t>5호근린 돋음볕 공원</t>
    <phoneticPr fontId="2" type="noConversion"/>
  </si>
  <si>
    <t>6호근린 솔바람 공원</t>
    <phoneticPr fontId="2" type="noConversion"/>
  </si>
  <si>
    <t>7호근린 마을어귀 길</t>
    <phoneticPr fontId="2" type="noConversion"/>
  </si>
  <si>
    <t>남양리 2236, 2237</t>
  </si>
  <si>
    <t>1호 체육 푸른건강 뜰</t>
    <phoneticPr fontId="2" type="noConversion"/>
  </si>
  <si>
    <t>남양리 2203</t>
  </si>
  <si>
    <t>남양리 2211-1</t>
  </si>
  <si>
    <t>남양리 2220</t>
  </si>
  <si>
    <t>남양리 2234</t>
  </si>
  <si>
    <t>남양리 2276</t>
  </si>
  <si>
    <t>남양리 2250</t>
  </si>
  <si>
    <t>남양리 2286</t>
  </si>
  <si>
    <t>남양리 2301</t>
  </si>
  <si>
    <t>남양리 2313</t>
  </si>
  <si>
    <t>남양리 2157</t>
  </si>
  <si>
    <t>1호어린이 파릇파릇 어린이공원</t>
  </si>
  <si>
    <t>2호어린이 꿈틀꿈틀 놀이터</t>
  </si>
  <si>
    <t>3호어린이 산들산들 어린이공원</t>
  </si>
  <si>
    <t>4호어린이 풍덩풍덩 어린이공원</t>
  </si>
  <si>
    <t>5호어린이 첨벙첨벙 어린이공원</t>
  </si>
  <si>
    <t>6호어린이 질퍽질퍽 어린이공원</t>
  </si>
  <si>
    <t>7호어린이 용알 어린이공원</t>
  </si>
  <si>
    <t>8호어린이 방울방울 어린이공원</t>
  </si>
  <si>
    <t>9호어린이 반짝반짝 어린이공원</t>
  </si>
  <si>
    <t>10호어린이 살랑살랑 어린이공원</t>
  </si>
  <si>
    <t>전곡공원5</t>
  </si>
  <si>
    <t>전곡리 1091-4</t>
  </si>
  <si>
    <t>소공원1호</t>
  </si>
  <si>
    <t>남양리 2264</t>
  </si>
  <si>
    <t>공공공지1호</t>
  </si>
  <si>
    <t>남양리 2320-6</t>
  </si>
  <si>
    <t>남양리 2322-1</t>
  </si>
  <si>
    <t>광장</t>
  </si>
  <si>
    <t>광장1호</t>
  </si>
  <si>
    <t>남양리 2232-7</t>
  </si>
  <si>
    <t>광장2호</t>
  </si>
  <si>
    <t>남양리 2231</t>
  </si>
  <si>
    <t>광장3호</t>
  </si>
  <si>
    <t>남양리 2323-1</t>
  </si>
  <si>
    <t>광장4호</t>
  </si>
  <si>
    <t>남양리 2273-1</t>
  </si>
  <si>
    <t>남양동 2038 일원</t>
  </si>
  <si>
    <t>남양동 2057-1,2057-2,2037-1</t>
  </si>
  <si>
    <t>남양읍 남양리 2145,2146</t>
  </si>
  <si>
    <t>남양읍 남양리 2060</t>
  </si>
  <si>
    <t>1호 어린이공원</t>
  </si>
  <si>
    <t>남양읍 남양리 2015</t>
  </si>
  <si>
    <t>2011</t>
  </si>
  <si>
    <t>2호 어린이공원</t>
  </si>
  <si>
    <t>남양읍 남양리 2036</t>
  </si>
  <si>
    <t>3호 어린이공원</t>
  </si>
  <si>
    <t>남양읍 남양리 2042</t>
  </si>
  <si>
    <t>4호 어린이공원</t>
  </si>
  <si>
    <t>남양읍 남양리 2066</t>
  </si>
  <si>
    <t>5호 어린이공원</t>
  </si>
  <si>
    <t>납양읍 남양리 2053</t>
  </si>
  <si>
    <t>우림아파트소공원</t>
  </si>
  <si>
    <t>남양읍 남양리 1865-19</t>
    <phoneticPr fontId="2" type="noConversion"/>
  </si>
  <si>
    <t>남양천 소공원</t>
  </si>
  <si>
    <t>남양읍 남양리 1865-21</t>
  </si>
  <si>
    <t>남양 비석공원</t>
  </si>
  <si>
    <t>남양읍 남양리 1868일월</t>
  </si>
  <si>
    <t>송산3.1기념공원</t>
  </si>
  <si>
    <t>송산면 사강리 557-1,562-1,562-2,
558-4,558-6,299-3,299-4</t>
  </si>
  <si>
    <t>송산면 독지리 173-2</t>
  </si>
  <si>
    <t>2022.03 독지리 이관</t>
  </si>
  <si>
    <t>문화공원1호</t>
  </si>
  <si>
    <t>송산면 지화리 682</t>
  </si>
  <si>
    <t>송산면 지화리 690</t>
  </si>
  <si>
    <t>송산면 지화리 682-11</t>
  </si>
  <si>
    <t>송산면 지화리 692</t>
  </si>
  <si>
    <t>송산면 지화리 683-5</t>
  </si>
  <si>
    <t>송산면 중송리 575</t>
  </si>
  <si>
    <t>송산면 지화리 685-5</t>
  </si>
  <si>
    <t>소공원8호</t>
  </si>
  <si>
    <t>송산면 지화리 684</t>
  </si>
  <si>
    <t>소공원9호</t>
  </si>
  <si>
    <t>송산면 중송리 578-1</t>
  </si>
  <si>
    <t>1호 수변공원</t>
  </si>
  <si>
    <t>송산면 중송리 582번지 일원</t>
  </si>
  <si>
    <t>전곡공원1호</t>
  </si>
  <si>
    <t>장외리 642</t>
  </si>
  <si>
    <t>전곡2호 근린공원</t>
  </si>
  <si>
    <t>서신면 전곡리 800</t>
  </si>
  <si>
    <t>1998</t>
  </si>
  <si>
    <t>전곡공원4호</t>
  </si>
  <si>
    <t>전곡1호 어린이공원</t>
  </si>
  <si>
    <t>서신면 전곡리 1052</t>
  </si>
  <si>
    <t>전곡3호 어린이공원</t>
  </si>
  <si>
    <t>서신면 전곡리 867</t>
  </si>
  <si>
    <t>전곡4호 어린이공원</t>
  </si>
  <si>
    <t>서신면 전곡리 920</t>
  </si>
  <si>
    <t>전곡리 1112</t>
  </si>
  <si>
    <t>전곡공원2</t>
  </si>
  <si>
    <t>전곡리 1097</t>
  </si>
  <si>
    <t>남양리 2271-1</t>
  </si>
  <si>
    <t>제부도 쌈지공원</t>
  </si>
  <si>
    <t>서신면 제부리 40-37일원,42-28일원</t>
  </si>
  <si>
    <t>매화 쌈지공원</t>
  </si>
  <si>
    <t>서신면 매화리 292-2일원</t>
  </si>
  <si>
    <t>매바위광장</t>
  </si>
  <si>
    <t>서신면 제부리 190-223 일원</t>
  </si>
  <si>
    <t>2020.03 신규위탁</t>
  </si>
  <si>
    <t>서신면 전곡리 1090</t>
  </si>
  <si>
    <t>전곡일반광장</t>
    <phoneticPr fontId="2" type="noConversion"/>
  </si>
  <si>
    <t>황금해안길 제부교차로</t>
  </si>
  <si>
    <t>서신면 송교리 380</t>
  </si>
  <si>
    <t>전곡리 공공공지</t>
  </si>
  <si>
    <t>전곡리 1091-5</t>
  </si>
  <si>
    <t>마도 근린공원</t>
  </si>
  <si>
    <t>마도면 쌍송리 673 일원</t>
  </si>
  <si>
    <t>경기화성바이오밸리 1호 근린공원</t>
  </si>
  <si>
    <t>마도면 청원리 1512일원</t>
  </si>
  <si>
    <t>경기화성바이오밸리 3호 수변공원</t>
  </si>
  <si>
    <t>마도면 청원리 1508,9,12,13,14,15,1511일원</t>
  </si>
  <si>
    <t>마도 쌈지공원</t>
  </si>
  <si>
    <t>마도면 석교리 243-24</t>
  </si>
  <si>
    <t>경관광장 1</t>
  </si>
  <si>
    <t>새솔동 84-10</t>
  </si>
  <si>
    <t>경관광장 2</t>
  </si>
  <si>
    <t>새솔동 85-15</t>
  </si>
  <si>
    <t>경관광장 3</t>
  </si>
  <si>
    <t>새솔동 89-14</t>
  </si>
  <si>
    <t>경관광장 4</t>
  </si>
  <si>
    <t>새솔동 88-14</t>
  </si>
  <si>
    <t>경관광장 5</t>
  </si>
  <si>
    <t>새솔동 57-12</t>
  </si>
  <si>
    <t>일반광장 1호(한우리광장)</t>
  </si>
  <si>
    <t>새솔동 136-3</t>
  </si>
  <si>
    <t>향남2</t>
  </si>
  <si>
    <t>향남2지구 1호근린(해찬벌공원)</t>
  </si>
  <si>
    <t>향남읍 하길리 1446</t>
  </si>
  <si>
    <t>향남2지구 2호근린(방축공원)</t>
  </si>
  <si>
    <t>향남읍 하길리 1507-1,1497,방축리468</t>
  </si>
  <si>
    <t>향남2지구 3호근린(오음공원)</t>
  </si>
  <si>
    <t>향남읍 하길리 1512,1524,1528,1528-1,상신리1252,1281</t>
  </si>
  <si>
    <t>향남2지구 4호근린(신정공원)</t>
  </si>
  <si>
    <t>향남읍 상신리 1257,1257-1</t>
  </si>
  <si>
    <t>향남2지구 5호근린(한우리공원)</t>
  </si>
  <si>
    <t>향남읍 상신리 1308</t>
  </si>
  <si>
    <t>향남2지구 6호근린(손개공원)</t>
  </si>
  <si>
    <t>향남읍 상신리 1329-1,4,5,6,7</t>
  </si>
  <si>
    <t>향남2지구 1호 어린이공원(견우직녀달공원)</t>
  </si>
  <si>
    <t>향남읍 하길리 1441-3</t>
  </si>
  <si>
    <t>향남2지구 2호 어린이공원(누리달공원)</t>
  </si>
  <si>
    <t>향남읍 하길리 1452</t>
  </si>
  <si>
    <t>향남2지구 3호 어린이공원(타오름공원)</t>
  </si>
  <si>
    <t>향남읍 하길리 1476</t>
  </si>
  <si>
    <t>향남2지구 4호 어린이공원(푸른달공원)</t>
  </si>
  <si>
    <t>향남읍 하길리 1505-1</t>
  </si>
  <si>
    <t>향남2지구 5호 어린이공원(잎새달공원)</t>
  </si>
  <si>
    <t>향남읍 상신리 1274</t>
  </si>
  <si>
    <t>향남2지구 6호 어린이공원(물오름달공원)</t>
  </si>
  <si>
    <t>향남읍 상신리 1264</t>
  </si>
  <si>
    <t>향남2지구 7호 어린이공원(열매달공원)</t>
  </si>
  <si>
    <t>향남읍 상신리 1289-5</t>
  </si>
  <si>
    <t>향남2지구 8호 어린이공원(시샘달공원)</t>
  </si>
  <si>
    <t>향남읍 상신리 1301-11</t>
  </si>
  <si>
    <t>향남2지구 9호 어린이공원(하늘연달공원)</t>
  </si>
  <si>
    <t>향남읍 상신리 1329-2</t>
  </si>
  <si>
    <t>향남2지구 10호 어린이공원(미름달공원)</t>
  </si>
  <si>
    <t>향남읍 상신리 1330-1</t>
  </si>
  <si>
    <t>향남2지구 11호 어린이공원(해솟음달공원)</t>
  </si>
  <si>
    <t>향남읍 상신리 1319</t>
  </si>
  <si>
    <t>상신리 어린이공원</t>
  </si>
  <si>
    <t>향남읍 상신리 1229-6</t>
  </si>
  <si>
    <t xml:space="preserve"> 향남읍 상신리 1254</t>
  </si>
  <si>
    <t>향남2지구 소공원 1호</t>
  </si>
  <si>
    <t>향남읍 상신리 1249-2</t>
  </si>
  <si>
    <t>상신 2리 쌈지공원</t>
  </si>
  <si>
    <t>향남읍 상신리 942-6</t>
  </si>
  <si>
    <t>상신 3리 쌈지공원</t>
  </si>
  <si>
    <t>향남읍 상신리 654-1</t>
  </si>
  <si>
    <t>향남2지구 1호 공공공지</t>
  </si>
  <si>
    <t>향남읍 하길리 1529-1</t>
  </si>
  <si>
    <t>향남2지구 2호 공공공지</t>
  </si>
  <si>
    <t>향남읍 하길리 1531</t>
  </si>
  <si>
    <t>향남읍 하길리 1544</t>
  </si>
  <si>
    <t>향남읍 하길리 1539-2</t>
  </si>
  <si>
    <t>향남읍 하길리 1537-8</t>
  </si>
  <si>
    <t>향남읍 하길리 1551</t>
  </si>
  <si>
    <t>향남읍 하길리 1547-23</t>
  </si>
  <si>
    <t>향남2지구 2-1호 공공공지</t>
  </si>
  <si>
    <t>향남읍 하길리 1444-2, 4</t>
  </si>
  <si>
    <t>향남2지구 주택단지 공공공지</t>
  </si>
  <si>
    <t>향남읍 하길리 1455-7</t>
  </si>
  <si>
    <t>양감쌈지공원1호</t>
  </si>
  <si>
    <t>양감면 신왕리 678-5</t>
  </si>
  <si>
    <t>양감쌈지공원2호</t>
  </si>
  <si>
    <t>양감면 사창리 1039-48, 49, 50, 52</t>
  </si>
  <si>
    <t>구장리 코리요놀이터</t>
  </si>
  <si>
    <t>구장리 783-1 일원</t>
  </si>
  <si>
    <t>구장 쌈지공원</t>
  </si>
  <si>
    <t>구장리 1029-13</t>
  </si>
  <si>
    <t>장안 1호근린공원</t>
  </si>
  <si>
    <t>장안근린공원 1호</t>
  </si>
  <si>
    <t>조암 어린이공원</t>
  </si>
  <si>
    <t>조암 2호 어린이공원</t>
  </si>
  <si>
    <t>조암 3호 어린이공원</t>
  </si>
  <si>
    <t>조암 4호 어린이공원</t>
  </si>
  <si>
    <t>조암 5호 어린이공원</t>
  </si>
  <si>
    <t>권역</t>
    <phoneticPr fontId="3" type="noConversion"/>
  </si>
  <si>
    <t>봉담 1지구</t>
    <phoneticPr fontId="2" type="noConversion"/>
  </si>
  <si>
    <t>봉담 2지구</t>
    <phoneticPr fontId="2" type="noConversion"/>
  </si>
  <si>
    <t>동부2</t>
    <phoneticPr fontId="2" type="noConversion"/>
  </si>
  <si>
    <t>정남</t>
    <phoneticPr fontId="2" type="noConversion"/>
  </si>
  <si>
    <t>정남일반산단</t>
    <phoneticPr fontId="2" type="noConversion"/>
  </si>
  <si>
    <t>새솔동</t>
    <phoneticPr fontId="2" type="noConversion"/>
  </si>
  <si>
    <t>비봉</t>
    <phoneticPr fontId="2" type="noConversion"/>
  </si>
  <si>
    <t>매송</t>
    <phoneticPr fontId="2" type="noConversion"/>
  </si>
  <si>
    <t>남양뉴타운</t>
    <phoneticPr fontId="2" type="noConversion"/>
  </si>
  <si>
    <t>남양</t>
    <phoneticPr fontId="2" type="noConversion"/>
  </si>
  <si>
    <t>어천저수지 쌈지공원</t>
  </si>
  <si>
    <t>매송면 원평리 208, 208-1, 208-2</t>
  </si>
  <si>
    <t>매송 원평리 쌈지공원</t>
  </si>
  <si>
    <t>매송면 원평리 141-2</t>
  </si>
  <si>
    <t>송산</t>
    <phoneticPr fontId="2" type="noConversion"/>
  </si>
  <si>
    <t>서신</t>
    <phoneticPr fontId="2" type="noConversion"/>
  </si>
  <si>
    <t>마도</t>
    <phoneticPr fontId="2" type="noConversion"/>
  </si>
  <si>
    <t>향남1</t>
    <phoneticPr fontId="3" type="noConversion"/>
  </si>
  <si>
    <t>향남2</t>
    <phoneticPr fontId="3" type="noConversion"/>
  </si>
  <si>
    <t>양감</t>
    <phoneticPr fontId="3" type="noConversion"/>
  </si>
  <si>
    <t>팔탄</t>
    <phoneticPr fontId="3" type="noConversion"/>
  </si>
  <si>
    <t>우정장안</t>
    <phoneticPr fontId="3" type="noConversion"/>
  </si>
  <si>
    <t>권역</t>
    <phoneticPr fontId="2" type="noConversion"/>
  </si>
  <si>
    <t>봉담1</t>
    <phoneticPr fontId="2" type="noConversion"/>
  </si>
  <si>
    <t>봉담2</t>
    <phoneticPr fontId="2" type="noConversion"/>
  </si>
  <si>
    <t>향남1</t>
    <phoneticPr fontId="2" type="noConversion"/>
  </si>
  <si>
    <t>향남2</t>
    <phoneticPr fontId="2" type="noConversion"/>
  </si>
  <si>
    <t>양감</t>
    <phoneticPr fontId="2" type="noConversion"/>
  </si>
  <si>
    <t>팔탄</t>
    <phoneticPr fontId="2" type="noConversion"/>
  </si>
  <si>
    <t>우정,장안</t>
    <phoneticPr fontId="2" type="noConversion"/>
  </si>
  <si>
    <t>주제</t>
    <phoneticPr fontId="2" type="noConversion"/>
  </si>
  <si>
    <t>주제공원</t>
    <phoneticPr fontId="2" type="noConversion"/>
  </si>
  <si>
    <t>중부권 합계</t>
    <phoneticPr fontId="2" type="noConversion"/>
  </si>
  <si>
    <t>남부권 합계</t>
    <phoneticPr fontId="2" type="noConversion"/>
  </si>
  <si>
    <t>한가울 쌈지공원</t>
    <phoneticPr fontId="2" type="noConversion"/>
  </si>
  <si>
    <t>바다뜰 쌈지공원</t>
    <phoneticPr fontId="2" type="noConversion"/>
  </si>
  <si>
    <t>2022.12 위수탁 추가</t>
    <phoneticPr fontId="2" type="noConversion"/>
  </si>
  <si>
    <t>2022.12 인수인계(송산그린시티 동측지구)</t>
    <phoneticPr fontId="2" type="noConversion"/>
  </si>
  <si>
    <t>2023.01 공원1부권역 이관</t>
    <phoneticPr fontId="2" type="noConversion"/>
  </si>
  <si>
    <t>2022.12 인수인계(송산테크노파크)</t>
    <phoneticPr fontId="2" type="noConversion"/>
  </si>
  <si>
    <t>2022.09 인수인계(기안지구)</t>
    <phoneticPr fontId="2" type="noConversion"/>
  </si>
  <si>
    <t>2022.01 인수인계(정남일반산단)</t>
    <phoneticPr fontId="2" type="noConversion"/>
  </si>
  <si>
    <t>저류지 포함
2022.01 인수인계(정남일반산단)</t>
    <phoneticPr fontId="2" type="noConversion"/>
  </si>
  <si>
    <t>※ 공공공지 10호-보안등(1등용)3, 보안등(2등용)1 누락</t>
    <phoneticPr fontId="2" type="noConversion"/>
  </si>
  <si>
    <t>서부</t>
    <phoneticPr fontId="2" type="noConversion"/>
  </si>
  <si>
    <t>중부</t>
    <phoneticPr fontId="2" type="noConversion"/>
  </si>
  <si>
    <t>남부</t>
    <phoneticPr fontId="2" type="noConversion"/>
  </si>
  <si>
    <t>봉담2</t>
    <phoneticPr fontId="2" type="noConversion"/>
  </si>
  <si>
    <t>중부</t>
    <phoneticPr fontId="2" type="noConversion"/>
  </si>
  <si>
    <t>청소권역</t>
    <phoneticPr fontId="2" type="noConversion"/>
  </si>
  <si>
    <t>(봉담1, 봉담2, 동부2, 정남)</t>
    <phoneticPr fontId="2" type="noConversion"/>
  </si>
  <si>
    <t>(새솔동, 비봉, 매송, 남양, 송산, 서신, 마도)</t>
    <phoneticPr fontId="2" type="noConversion"/>
  </si>
  <si>
    <t>(향남1, 향남2, 양감, 팔탄, 우정장안)</t>
    <phoneticPr fontId="2" type="noConversion"/>
  </si>
  <si>
    <t>매향리</t>
    <phoneticPr fontId="2" type="noConversion"/>
  </si>
  <si>
    <t>매향리</t>
    <phoneticPr fontId="3" type="noConversion"/>
  </si>
  <si>
    <t>정남면 음양리 932</t>
    <phoneticPr fontId="2" type="noConversion"/>
  </si>
  <si>
    <t>비봉 쌈지공원(2)</t>
    <phoneticPr fontId="2" type="noConversion"/>
  </si>
  <si>
    <t>비봉면 양노리 180-9</t>
    <phoneticPr fontId="2" type="noConversion"/>
  </si>
  <si>
    <t>비봉 쌈지공원(3)</t>
    <phoneticPr fontId="2" type="noConversion"/>
  </si>
  <si>
    <t>비봉면 양노리 705-4</t>
    <phoneticPr fontId="2" type="noConversion"/>
  </si>
  <si>
    <t>벌터 쌈지공원</t>
    <phoneticPr fontId="2" type="noConversion"/>
  </si>
  <si>
    <t>매송면 원평리 537-2 일원</t>
    <phoneticPr fontId="2" type="noConversion"/>
  </si>
  <si>
    <t>남양리 727-1</t>
    <phoneticPr fontId="2" type="noConversion"/>
  </si>
  <si>
    <t>향남읍 발안리 251</t>
    <phoneticPr fontId="3" type="noConversion"/>
  </si>
  <si>
    <t>향남읍 구문천리 929-18</t>
    <phoneticPr fontId="3" type="noConversion"/>
  </si>
  <si>
    <t>향남읍 행정리 460,460-2</t>
    <phoneticPr fontId="3" type="noConversion"/>
  </si>
  <si>
    <t>향남읍 행정리 444</t>
    <phoneticPr fontId="3" type="noConversion"/>
  </si>
  <si>
    <t>향남읍 행정리 490</t>
    <phoneticPr fontId="3" type="noConversion"/>
  </si>
  <si>
    <t>향남읍 행정리 525</t>
    <phoneticPr fontId="3" type="noConversion"/>
  </si>
  <si>
    <t>향남읍 장짐리 200-6,284-9,10,17,27,285-1,6</t>
    <phoneticPr fontId="3" type="noConversion"/>
  </si>
  <si>
    <t>향남읍 행정리 423</t>
    <phoneticPr fontId="3" type="noConversion"/>
  </si>
  <si>
    <t>향남읍 행정리 483</t>
    <phoneticPr fontId="3" type="noConversion"/>
  </si>
  <si>
    <t>향남읍 행정리 478 일원</t>
    <phoneticPr fontId="3" type="noConversion"/>
  </si>
  <si>
    <t>봉담호수공원</t>
    <phoneticPr fontId="2" type="noConversion"/>
  </si>
  <si>
    <t>동화마을 생태공원</t>
    <phoneticPr fontId="2" type="noConversion"/>
  </si>
  <si>
    <t>해오름공원</t>
    <phoneticPr fontId="3" type="noConversion"/>
  </si>
  <si>
    <t>신동아파밀리에아파트 소공원</t>
    <phoneticPr fontId="2" type="noConversion"/>
  </si>
  <si>
    <t>와우리 문화공원(코리요 문화공원)</t>
    <phoneticPr fontId="3" type="noConversion"/>
  </si>
  <si>
    <t>동화리 어린이놀이터(동화리 쌈지공원)</t>
    <phoneticPr fontId="2" type="noConversion"/>
  </si>
  <si>
    <t>봉담 보행자 도로 수경시설</t>
    <phoneticPr fontId="2" type="noConversion"/>
  </si>
  <si>
    <t>동화리 공공공지 1호</t>
    <phoneticPr fontId="2" type="noConversion"/>
  </si>
  <si>
    <t>동화리 공공공지 2호</t>
    <phoneticPr fontId="2" type="noConversion"/>
  </si>
  <si>
    <t>동화리 공공공지 3호</t>
    <phoneticPr fontId="2" type="noConversion"/>
  </si>
  <si>
    <t>동화리 공공공지 4호</t>
    <phoneticPr fontId="2" type="noConversion"/>
  </si>
  <si>
    <t>동화리 공공공지 5호</t>
    <phoneticPr fontId="2" type="noConversion"/>
  </si>
  <si>
    <t>도란도란 어린이공원</t>
    <phoneticPr fontId="2" type="noConversion"/>
  </si>
  <si>
    <t>무럭무럭 어린이공원</t>
    <phoneticPr fontId="2" type="noConversion"/>
  </si>
  <si>
    <t>하늘하늘 어린이공원</t>
    <phoneticPr fontId="2" type="noConversion"/>
  </si>
  <si>
    <t>풀내읍 소공원</t>
    <phoneticPr fontId="2" type="noConversion"/>
  </si>
  <si>
    <t>어울림공원</t>
    <phoneticPr fontId="2" type="noConversion"/>
  </si>
  <si>
    <t>봉담2 공공공지 1호</t>
    <phoneticPr fontId="2" type="noConversion"/>
  </si>
  <si>
    <t>봉담2 공공공지 2호</t>
    <phoneticPr fontId="2" type="noConversion"/>
  </si>
  <si>
    <t>현충공원</t>
    <phoneticPr fontId="2" type="noConversion"/>
  </si>
  <si>
    <t>서작현 어린이공원</t>
    <phoneticPr fontId="2" type="noConversion"/>
  </si>
  <si>
    <t>솔뫼 어린이공원(안녕나들공원)</t>
    <phoneticPr fontId="2" type="noConversion"/>
  </si>
  <si>
    <t>야생초 어린이공원</t>
    <phoneticPr fontId="2" type="noConversion"/>
  </si>
  <si>
    <t>새싹 어린이공원</t>
    <phoneticPr fontId="2" type="noConversion"/>
  </si>
  <si>
    <t>안녕일 수변공원</t>
    <phoneticPr fontId="2" type="noConversion"/>
  </si>
  <si>
    <t>남산공단 공영주차장 위 공원</t>
    <phoneticPr fontId="2" type="noConversion"/>
  </si>
  <si>
    <t>봉담읍 상리 22-10일원</t>
    <phoneticPr fontId="2" type="noConversion"/>
  </si>
  <si>
    <t>봉담읍 동화리 573, 587일원</t>
    <phoneticPr fontId="2" type="noConversion"/>
  </si>
  <si>
    <t>동화리 562-15 일원</t>
    <phoneticPr fontId="2" type="noConversion"/>
  </si>
  <si>
    <t>봉담읍 동화리 601</t>
    <phoneticPr fontId="2" type="noConversion"/>
  </si>
  <si>
    <t>봉담읍 동화리 301-13</t>
    <phoneticPr fontId="2" type="noConversion"/>
  </si>
  <si>
    <t>봉담읍 동화리 301-15</t>
    <phoneticPr fontId="2" type="noConversion"/>
  </si>
  <si>
    <t>봉담읍 동화리 305-6</t>
    <phoneticPr fontId="2" type="noConversion"/>
  </si>
  <si>
    <t>봉담읍 동화리 391</t>
    <phoneticPr fontId="2" type="noConversion"/>
  </si>
  <si>
    <t>봉담읍 동화리 397</t>
    <phoneticPr fontId="2" type="noConversion"/>
  </si>
  <si>
    <t>봉담읍 상리 654-1</t>
    <phoneticPr fontId="2" type="noConversion"/>
  </si>
  <si>
    <t>봉담읍 수영리 690-1</t>
    <phoneticPr fontId="2" type="noConversion"/>
  </si>
  <si>
    <t>봉담읍 상리 627-11</t>
    <phoneticPr fontId="2" type="noConversion"/>
  </si>
  <si>
    <t>봉담읍 상리 708</t>
    <phoneticPr fontId="2" type="noConversion"/>
  </si>
  <si>
    <t>봉담읍 상리 687-5</t>
    <phoneticPr fontId="2" type="noConversion"/>
  </si>
  <si>
    <t>봉담읍 상리 688-3</t>
    <phoneticPr fontId="2" type="noConversion"/>
  </si>
  <si>
    <t>기안동 426-7번지</t>
    <phoneticPr fontId="2" type="noConversion"/>
  </si>
  <si>
    <t>안녕동 178-178</t>
    <phoneticPr fontId="2" type="noConversion"/>
  </si>
  <si>
    <t>기안동 461-12번지(기안동941)</t>
    <phoneticPr fontId="2" type="noConversion"/>
  </si>
  <si>
    <t>정남면 음양리 930</t>
    <phoneticPr fontId="2" type="noConversion"/>
  </si>
  <si>
    <t>정남면 음양리 873</t>
    <phoneticPr fontId="2" type="noConversion"/>
  </si>
  <si>
    <t>송산 쌈지공원</t>
    <phoneticPr fontId="2" type="noConversion"/>
  </si>
  <si>
    <t>전곡공원3호</t>
    <phoneticPr fontId="2" type="noConversion"/>
  </si>
  <si>
    <t>장외리 631,628</t>
    <phoneticPr fontId="2" type="noConversion"/>
  </si>
  <si>
    <t>서신면 매화리 214-4</t>
    <phoneticPr fontId="2" type="noConversion"/>
  </si>
  <si>
    <t>도원체육공원</t>
    <phoneticPr fontId="3" type="noConversion"/>
  </si>
  <si>
    <t>향남2지구 3호주제(화합체육공원)</t>
    <phoneticPr fontId="3" type="noConversion"/>
  </si>
  <si>
    <t>향남2지구 2호광장</t>
    <phoneticPr fontId="2" type="noConversion"/>
  </si>
  <si>
    <t>장안남산체육공원</t>
    <phoneticPr fontId="3" type="noConversion"/>
  </si>
  <si>
    <t xml:space="preserve">향남읍 하길리 1409-1 </t>
    <phoneticPr fontId="3" type="noConversion"/>
  </si>
  <si>
    <t>향남읍 발안리 263</t>
    <phoneticPr fontId="3" type="noConversion"/>
  </si>
  <si>
    <t>향남읍 발안리 296</t>
    <phoneticPr fontId="3" type="noConversion"/>
  </si>
  <si>
    <t>향남읍 발안리 307</t>
    <phoneticPr fontId="3" type="noConversion"/>
  </si>
  <si>
    <t>향남읍 장짐리 235</t>
    <phoneticPr fontId="3" type="noConversion"/>
  </si>
  <si>
    <t>향남읍 행정리 454</t>
    <phoneticPr fontId="3" type="noConversion"/>
  </si>
  <si>
    <t>향남읍 행정리 464</t>
    <phoneticPr fontId="3" type="noConversion"/>
  </si>
  <si>
    <t>향남읍 행정리 475-1</t>
    <phoneticPr fontId="3" type="noConversion"/>
  </si>
  <si>
    <t>향남읍 행정리 495-14</t>
    <phoneticPr fontId="3" type="noConversion"/>
  </si>
  <si>
    <t>향남읍 행정리 517</t>
    <phoneticPr fontId="3" type="noConversion"/>
  </si>
  <si>
    <t>향남읍 행정리 466</t>
    <phoneticPr fontId="3" type="noConversion"/>
  </si>
  <si>
    <t>향남읍 장짐리 213-26</t>
    <phoneticPr fontId="3" type="noConversion"/>
  </si>
  <si>
    <t>향남읍 발안리 306</t>
    <phoneticPr fontId="3" type="noConversion"/>
  </si>
  <si>
    <t>양감면 요당리 102</t>
    <phoneticPr fontId="2" type="noConversion"/>
  </si>
  <si>
    <t>장안면 수촌리 1470-1 일원</t>
    <phoneticPr fontId="3" type="noConversion"/>
  </si>
  <si>
    <t>우정읍 조암리 391-14일원</t>
    <phoneticPr fontId="3" type="noConversion"/>
  </si>
  <si>
    <t xml:space="preserve">우정읍 조암리 791-5 </t>
    <phoneticPr fontId="3" type="noConversion"/>
  </si>
  <si>
    <t>장안면 금의리 761-1</t>
    <phoneticPr fontId="3" type="noConversion"/>
  </si>
  <si>
    <t>장안면 독정리 276-27, 276-40</t>
    <phoneticPr fontId="3" type="noConversion"/>
  </si>
  <si>
    <t>우정읍 주곡리 932</t>
    <phoneticPr fontId="3" type="noConversion"/>
  </si>
  <si>
    <t>장안면 수촌리 1018-7</t>
    <phoneticPr fontId="3" type="noConversion"/>
  </si>
  <si>
    <t>장안면 사랑리 689</t>
    <phoneticPr fontId="3" type="noConversion"/>
  </si>
  <si>
    <t>우정읍 고온리안길 24-11</t>
    <phoneticPr fontId="3" type="noConversion"/>
  </si>
  <si>
    <t>안녕동 213</t>
    <phoneticPr fontId="2" type="noConversion"/>
  </si>
  <si>
    <t>기안동 917</t>
    <phoneticPr fontId="2" type="noConversion"/>
  </si>
  <si>
    <t>역사</t>
    <phoneticPr fontId="2" type="noConversion"/>
  </si>
  <si>
    <t>정조효공원</t>
    <phoneticPr fontId="2" type="noConversion"/>
  </si>
  <si>
    <t>2023.07 인수인계(태안3지구 1단계)</t>
    <phoneticPr fontId="2" type="noConversion"/>
  </si>
  <si>
    <t>정자(평상)</t>
    <phoneticPr fontId="2" type="noConversion"/>
  </si>
  <si>
    <t>평의자(석의자)</t>
    <phoneticPr fontId="2" type="noConversion"/>
  </si>
  <si>
    <t>기타파고라</t>
    <phoneticPr fontId="2" type="noConversion"/>
  </si>
  <si>
    <t>기타파고라</t>
    <phoneticPr fontId="2" type="noConversion"/>
  </si>
  <si>
    <t>어린이</t>
    <phoneticPr fontId="2" type="noConversion"/>
  </si>
  <si>
    <t>한솔 어린이공원(1호 어린이공원)</t>
    <phoneticPr fontId="2" type="noConversion"/>
  </si>
  <si>
    <t>기안동 329-5 일원</t>
    <phoneticPr fontId="2" type="noConversion"/>
  </si>
  <si>
    <t>배양동 69-6 일원</t>
    <phoneticPr fontId="2" type="noConversion"/>
  </si>
  <si>
    <t>2023.1 인수인계예정(청소 미배정)</t>
    <phoneticPr fontId="3" type="noConversion"/>
  </si>
  <si>
    <t>그네</t>
    <phoneticPr fontId="2" type="noConversion"/>
  </si>
  <si>
    <t>해담공원(1호 수변공원)</t>
    <phoneticPr fontId="2" type="noConversion"/>
  </si>
  <si>
    <t>광장</t>
    <phoneticPr fontId="2" type="noConversion"/>
  </si>
  <si>
    <t>공공공지 2호</t>
    <phoneticPr fontId="2" type="noConversion"/>
  </si>
  <si>
    <t>공공공지 5호</t>
  </si>
  <si>
    <t>수변</t>
    <phoneticPr fontId="2" type="noConversion"/>
  </si>
  <si>
    <t>쌈지공원</t>
    <phoneticPr fontId="2" type="noConversion"/>
  </si>
  <si>
    <t>어린이공원</t>
    <phoneticPr fontId="2" type="noConversion"/>
  </si>
  <si>
    <t>어린이공원</t>
    <phoneticPr fontId="2" type="noConversion"/>
  </si>
  <si>
    <t>문화</t>
    <phoneticPr fontId="2" type="noConversion"/>
  </si>
  <si>
    <t>체육</t>
    <phoneticPr fontId="2" type="noConversion"/>
  </si>
  <si>
    <t>문화</t>
    <phoneticPr fontId="3" type="noConversion"/>
  </si>
  <si>
    <t>문화</t>
    <phoneticPr fontId="2" type="noConversion"/>
  </si>
  <si>
    <t>문화</t>
    <phoneticPr fontId="2" type="noConversion"/>
  </si>
  <si>
    <t>문화</t>
    <phoneticPr fontId="2" type="noConversion"/>
  </si>
  <si>
    <t>문화</t>
    <phoneticPr fontId="2" type="noConversion"/>
  </si>
  <si>
    <t>봉담읍 상리 632-10</t>
    <phoneticPr fontId="2" type="noConversion"/>
  </si>
  <si>
    <t>정남면 귀래리 100-1일원</t>
    <phoneticPr fontId="2" type="noConversion"/>
  </si>
  <si>
    <t>정남면 음양리 884</t>
    <phoneticPr fontId="2" type="noConversion"/>
  </si>
  <si>
    <t>정남산단 1호 문화공원(미래공원)</t>
    <phoneticPr fontId="2" type="noConversion"/>
  </si>
  <si>
    <t>정남산단 2호 문화공원(고인돌공원)</t>
    <phoneticPr fontId="2" type="noConversion"/>
  </si>
  <si>
    <t>정남산단 3호 문화공원(씨앗공원)</t>
    <phoneticPr fontId="2" type="noConversion"/>
  </si>
  <si>
    <t>정남면 음양리 905</t>
    <phoneticPr fontId="2" type="noConversion"/>
  </si>
  <si>
    <t>정남면 음양리 954</t>
    <phoneticPr fontId="2" type="noConversion"/>
  </si>
  <si>
    <t>정남산단 4호 문화공원(나려공원)</t>
    <phoneticPr fontId="2" type="noConversion"/>
  </si>
  <si>
    <t>정남산단 5호 문화공원(그린나래공원)</t>
    <phoneticPr fontId="2" type="noConversion"/>
  </si>
  <si>
    <t>중부</t>
    <phoneticPr fontId="2" type="noConversion"/>
  </si>
  <si>
    <t>도토리공원</t>
    <phoneticPr fontId="2" type="noConversion"/>
  </si>
  <si>
    <t>2023.10 인수인계(동화3지구 어린이공원)</t>
    <phoneticPr fontId="2" type="noConversion"/>
  </si>
  <si>
    <t>마도면 청원리 산157-1번지 일원 
(청원리 1516)</t>
    <phoneticPr fontId="2" type="noConversion"/>
  </si>
  <si>
    <t>송산동 256-2</t>
    <phoneticPr fontId="2" type="noConversion"/>
  </si>
  <si>
    <t>송산동 246-6</t>
    <phoneticPr fontId="2" type="noConversion"/>
  </si>
  <si>
    <t>봉담읍 동화리 227</t>
    <phoneticPr fontId="2" type="noConversion"/>
  </si>
  <si>
    <t>기안지구 공공공지</t>
    <phoneticPr fontId="2" type="noConversion"/>
  </si>
  <si>
    <t>한승미메이드 공공공지</t>
    <phoneticPr fontId="2" type="noConversion"/>
  </si>
  <si>
    <t>안녕</t>
    <phoneticPr fontId="2" type="noConversion"/>
  </si>
  <si>
    <t>1호 광장</t>
    <phoneticPr fontId="2" type="noConversion"/>
  </si>
  <si>
    <t>근린</t>
    <phoneticPr fontId="2" type="noConversion"/>
  </si>
  <si>
    <t>신남근린공원</t>
    <phoneticPr fontId="2" type="noConversion"/>
  </si>
  <si>
    <t>남양읍 신남리 산64-3번지 일원</t>
    <phoneticPr fontId="2" type="noConversion"/>
  </si>
  <si>
    <t>등의자
(스윙벤치)</t>
    <phoneticPr fontId="2" type="noConversion"/>
  </si>
  <si>
    <t>등의자
(스윙벤치)</t>
    <phoneticPr fontId="2" type="noConversion"/>
  </si>
  <si>
    <t>안녕동 263-4</t>
    <phoneticPr fontId="2" type="noConversion"/>
  </si>
  <si>
    <t>안녕동 190-102, 103</t>
    <phoneticPr fontId="2" type="noConversion"/>
  </si>
  <si>
    <t>2023.12 인수인계(신남2지구)</t>
    <phoneticPr fontId="2" type="noConversion"/>
  </si>
  <si>
    <t>얌감면 신왕리 1000-33</t>
    <phoneticPr fontId="3" type="noConversion"/>
  </si>
  <si>
    <t>2023.12 리모델링</t>
    <phoneticPr fontId="2" type="noConversion"/>
  </si>
  <si>
    <t>2023.11 어린이놀이시설 정비 공사</t>
    <phoneticPr fontId="2" type="noConversion"/>
  </si>
  <si>
    <t>송산동 256-1</t>
    <phoneticPr fontId="2" type="noConversion"/>
  </si>
  <si>
    <t>송산동 237-1,2,3, 안녕동 244-1,2,3</t>
    <phoneticPr fontId="2" type="noConversion"/>
  </si>
  <si>
    <t>안녕동 228</t>
    <phoneticPr fontId="2" type="noConversion"/>
  </si>
  <si>
    <t>봉담읍 동화리 613</t>
    <phoneticPr fontId="2" type="noConversion"/>
  </si>
  <si>
    <t>봉담읍 상리 716</t>
    <phoneticPr fontId="2" type="noConversion"/>
  </si>
  <si>
    <t>기안동 456-96번지</t>
    <phoneticPr fontId="2" type="noConversion"/>
  </si>
  <si>
    <t>봉담읍 수영리 672-3</t>
    <phoneticPr fontId="3" type="noConversion"/>
  </si>
  <si>
    <t>안녕</t>
    <phoneticPr fontId="2" type="noConversion"/>
  </si>
  <si>
    <t>안녕동 쌈지공원(4)</t>
  </si>
  <si>
    <t>안녕동 71-651</t>
    <phoneticPr fontId="2" type="noConversion"/>
  </si>
  <si>
    <t>2024.05 인수인계</t>
    <phoneticPr fontId="2" type="noConversion"/>
  </si>
  <si>
    <t>기안3 소공원</t>
    <phoneticPr fontId="2" type="noConversion"/>
  </si>
  <si>
    <t>2024.08. 꽃길조성사업 추가</t>
    <phoneticPr fontId="2" type="noConversion"/>
  </si>
  <si>
    <t>21(태양광)</t>
    <phoneticPr fontId="2" type="noConversion"/>
  </si>
  <si>
    <t>별향 어린이공원</t>
    <phoneticPr fontId="2" type="noConversion"/>
  </si>
  <si>
    <t>봉담읍 내리 547</t>
    <phoneticPr fontId="2" type="noConversion"/>
  </si>
  <si>
    <t>2024.12.신규위탁</t>
    <phoneticPr fontId="2" type="noConversion"/>
  </si>
  <si>
    <t>꽃망울어린이공원(내리지구)</t>
    <phoneticPr fontId="2" type="noConversion"/>
  </si>
  <si>
    <t>내리숲공원(내리지구)</t>
    <phoneticPr fontId="2" type="noConversion"/>
  </si>
  <si>
    <t>봉담읍 내리 562-3</t>
    <phoneticPr fontId="2" type="noConversion"/>
  </si>
  <si>
    <t>햇살 소공원(내리지구)</t>
    <phoneticPr fontId="2" type="noConversion"/>
  </si>
  <si>
    <t>앞들 소공원(내리지구)</t>
    <phoneticPr fontId="2" type="noConversion"/>
  </si>
  <si>
    <t>능골 소공원(내리지구)</t>
    <phoneticPr fontId="2" type="noConversion"/>
  </si>
  <si>
    <t>봉담읍 내리 330-8</t>
    <phoneticPr fontId="2" type="noConversion"/>
  </si>
  <si>
    <t>봉담읍 내리 433</t>
    <phoneticPr fontId="2" type="noConversion"/>
  </si>
  <si>
    <t>봉담읍 내리 476-2</t>
    <phoneticPr fontId="2" type="noConversion"/>
  </si>
  <si>
    <t>내리지구 공공공지 1호</t>
    <phoneticPr fontId="2" type="noConversion"/>
  </si>
  <si>
    <t>내리지구 공공공지 2호</t>
    <phoneticPr fontId="2" type="noConversion"/>
  </si>
  <si>
    <t>봉담읍 내리 562-2</t>
    <phoneticPr fontId="2" type="noConversion"/>
  </si>
  <si>
    <t>봉담읍 내리 537-1</t>
    <phoneticPr fontId="2" type="noConversion"/>
  </si>
  <si>
    <t>서부</t>
    <phoneticPr fontId="2" type="noConversion"/>
  </si>
  <si>
    <t>서부권 합계</t>
    <phoneticPr fontId="2" type="noConversion"/>
  </si>
  <si>
    <t>비봉권 합계</t>
    <phoneticPr fontId="2" type="noConversion"/>
  </si>
  <si>
    <t>▣ 비봉권역</t>
    <phoneticPr fontId="2" type="noConversion"/>
  </si>
  <si>
    <t>수영리 쌈지공원</t>
    <phoneticPr fontId="2" type="noConversion"/>
  </si>
  <si>
    <t>봉담읍 수영리 341-1</t>
    <phoneticPr fontId="2" type="noConversion"/>
  </si>
  <si>
    <t>2024.06.26.</t>
    <phoneticPr fontId="2" type="noConversion"/>
  </si>
  <si>
    <t>2025.01. 인수인계</t>
    <phoneticPr fontId="2" type="noConversion"/>
  </si>
  <si>
    <t>가재2리 쌈지공원</t>
    <phoneticPr fontId="3" type="noConversion"/>
  </si>
  <si>
    <t>팔탄면 가재리 188-7번지 일원</t>
    <phoneticPr fontId="3" type="noConversion"/>
  </si>
  <si>
    <t>2024.06.</t>
    <phoneticPr fontId="3" type="noConversion"/>
  </si>
  <si>
    <t>2025.01. 신규위탁</t>
    <phoneticPr fontId="3" type="noConversion"/>
  </si>
  <si>
    <t>장안면 금의리 760-3 일원</t>
  </si>
  <si>
    <t>장안면 수촌리 1466 일원</t>
  </si>
  <si>
    <t>우정읍 조암리 266-51</t>
  </si>
  <si>
    <t>우정읍 조암리 792-1</t>
  </si>
  <si>
    <t>우정읍 조암리 798-11</t>
  </si>
  <si>
    <t>우정읍 조암리 808-3</t>
  </si>
  <si>
    <t>조암 1호 공공공지</t>
  </si>
  <si>
    <t>우정읍 조암리 793</t>
  </si>
  <si>
    <t>조암 2호 공공공지</t>
  </si>
  <si>
    <t>우정읍 조암리 798,798-12</t>
  </si>
  <si>
    <t>조암 3호 공공공지</t>
  </si>
  <si>
    <t>우정읍 조암리 794,794-8</t>
  </si>
  <si>
    <t>근린</t>
    <phoneticPr fontId="3" type="noConversion"/>
  </si>
  <si>
    <t>남부</t>
    <phoneticPr fontId="3" type="noConversion"/>
  </si>
  <si>
    <t>장안근린공원 2호</t>
    <phoneticPr fontId="3" type="noConversion"/>
  </si>
  <si>
    <t>쌍봉산 근린공원</t>
    <phoneticPr fontId="3" type="noConversion"/>
  </si>
  <si>
    <t>조암1호 근린공원</t>
    <phoneticPr fontId="3" type="noConversion"/>
  </si>
  <si>
    <t>소공원</t>
    <phoneticPr fontId="3" type="noConversion"/>
  </si>
  <si>
    <t>장안(금의)산단 소공원</t>
    <phoneticPr fontId="3" type="noConversion"/>
  </si>
  <si>
    <t>알음공원</t>
    <phoneticPr fontId="3" type="noConversion"/>
  </si>
  <si>
    <t>주곡문화공원</t>
    <phoneticPr fontId="3" type="noConversion"/>
  </si>
  <si>
    <t>수촌소공원</t>
    <phoneticPr fontId="3" type="noConversion"/>
  </si>
  <si>
    <t>체육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</si>
</sst>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#,##0_);[Red]\(#,##0\)"/>
    <numFmt numFmtId="178" formatCode="#,##0.00_);[Red]\(#,##0.00\)"/>
    <numFmt numFmtId="179" formatCode="_-* #,##0.0_-;\-* #,##0.0_-;_-* &quot;-&quot;_-;_-@_-"/>
    <numFmt numFmtId="180" formatCode="_-* #,##0.0000_-;\-* #,##0.0000_-;_-* &quot;-&quot;??_-;_-@_-"/>
  </numFmts>
  <fonts count="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indexed="8"/>
      <name val="돋움"/>
      <family val="3"/>
      <charset val="129"/>
    </font>
    <font>
      <sz val="8"/>
      <name val="맑은 고딕"/>
      <family val="3"/>
      <charset val="129"/>
    </font>
    <font>
      <b/>
      <u/>
      <sz val="22"/>
      <color theme="1"/>
      <name val="돋움체"/>
      <family val="3"/>
      <charset val="129"/>
    </font>
    <font>
      <sz val="8"/>
      <color theme="1"/>
      <name val="돋움체"/>
      <family val="3"/>
      <charset val="129"/>
    </font>
    <font>
      <b/>
      <sz val="18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HY헤드라인M"/>
      <family val="1"/>
      <charset val="129"/>
    </font>
    <font>
      <b/>
      <sz val="10"/>
      <color indexed="8"/>
      <name val="돋움"/>
      <family val="3"/>
      <charset val="129"/>
    </font>
    <font>
      <sz val="8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8"/>
      <name val="HY헤드라인M"/>
      <family val="1"/>
      <charset val="129"/>
    </font>
    <font>
      <b/>
      <u/>
      <sz val="22"/>
      <name val="돋움체"/>
      <family val="3"/>
      <charset val="129"/>
    </font>
    <font>
      <b/>
      <sz val="8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22"/>
      <color theme="1"/>
      <name val="맑은 고딕"/>
      <family val="3"/>
      <charset val="129"/>
      <scheme val="minor"/>
    </font>
    <font>
      <b/>
      <sz val="16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12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8"/>
      <color theme="1"/>
      <name val="맑은 고딕"/>
      <family val="3"/>
      <charset val="129"/>
      <scheme val="major"/>
    </font>
  </fonts>
  <fills count="2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8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4" fillId="0" borderId="0" applyFont="0" applyFill="0" applyBorder="0" applyAlignment="0" applyProtection="0"/>
    <xf numFmtId="0" fontId="4" fillId="0" borderId="0"/>
    <xf numFmtId="0" fontId="7" fillId="0" borderId="0">
      <alignment vertical="center"/>
    </xf>
    <xf numFmtId="0" fontId="7" fillId="0" borderId="0">
      <alignment vertical="center"/>
    </xf>
  </cellStyleXfs>
  <cellXfs count="445">
    <xf numFmtId="0" fontId="0" fillId="0" borderId="0" xfId="0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178" fontId="0" fillId="0" borderId="0" xfId="0" applyNumberFormat="1">
      <alignment vertical="center"/>
    </xf>
    <xf numFmtId="178" fontId="13" fillId="0" borderId="0" xfId="0" applyNumberFormat="1" applyFont="1">
      <alignment vertical="center"/>
    </xf>
    <xf numFmtId="0" fontId="13" fillId="0" borderId="0" xfId="0" applyFont="1">
      <alignment vertical="center"/>
    </xf>
    <xf numFmtId="0" fontId="2" fillId="0" borderId="0" xfId="0" applyFont="1">
      <alignment vertical="center"/>
    </xf>
    <xf numFmtId="178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0" fillId="0" borderId="0" xfId="0" applyFill="1">
      <alignment vertical="center"/>
    </xf>
    <xf numFmtId="178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41" fontId="2" fillId="0" borderId="0" xfId="0" applyNumberFormat="1" applyFont="1">
      <alignment vertical="center"/>
    </xf>
    <xf numFmtId="0" fontId="8" fillId="0" borderId="0" xfId="1" applyNumberFormat="1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180" fontId="0" fillId="0" borderId="0" xfId="0" applyNumberFormat="1" applyFill="1">
      <alignment vertical="center"/>
    </xf>
    <xf numFmtId="0" fontId="16" fillId="0" borderId="0" xfId="1" applyNumberFormat="1" applyFont="1" applyFill="1" applyBorder="1" applyAlignment="1">
      <alignment horizontal="left" vertical="center"/>
    </xf>
    <xf numFmtId="41" fontId="0" fillId="0" borderId="0" xfId="0" applyNumberFormat="1" applyFill="1">
      <alignment vertical="center"/>
    </xf>
    <xf numFmtId="43" fontId="8" fillId="0" borderId="0" xfId="1" applyNumberFormat="1" applyFont="1" applyFill="1" applyBorder="1" applyAlignment="1">
      <alignment horizontal="left" vertical="center"/>
    </xf>
    <xf numFmtId="0" fontId="18" fillId="0" borderId="0" xfId="0" applyFont="1">
      <alignment vertical="center"/>
    </xf>
    <xf numFmtId="0" fontId="21" fillId="5" borderId="1" xfId="0" applyNumberFormat="1" applyFont="1" applyFill="1" applyBorder="1" applyAlignment="1">
      <alignment horizontal="center" vertical="center" wrapText="1" shrinkToFit="1"/>
    </xf>
    <xf numFmtId="0" fontId="21" fillId="5" borderId="1" xfId="1" applyNumberFormat="1" applyFont="1" applyFill="1" applyBorder="1" applyAlignment="1">
      <alignment horizontal="center" vertical="center" wrapText="1"/>
    </xf>
    <xf numFmtId="176" fontId="21" fillId="5" borderId="1" xfId="1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4" fillId="0" borderId="1" xfId="1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 shrinkToFit="1"/>
    </xf>
    <xf numFmtId="176" fontId="14" fillId="0" borderId="1" xfId="1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5" xfId="0" applyNumberFormat="1" applyFont="1" applyFill="1" applyBorder="1" applyAlignment="1">
      <alignment horizontal="center" vertical="center"/>
    </xf>
    <xf numFmtId="0" fontId="14" fillId="0" borderId="10" xfId="0" applyNumberFormat="1" applyFont="1" applyFill="1" applyBorder="1" applyAlignment="1">
      <alignment horizontal="center" vertical="center"/>
    </xf>
    <xf numFmtId="0" fontId="14" fillId="0" borderId="16" xfId="0" applyNumberFormat="1" applyFont="1" applyFill="1" applyBorder="1" applyAlignment="1">
      <alignment horizontal="center" vertical="center"/>
    </xf>
    <xf numFmtId="0" fontId="14" fillId="0" borderId="1" xfId="1" applyNumberFormat="1" applyFont="1" applyFill="1" applyBorder="1" applyAlignment="1">
      <alignment horizontal="center" vertical="center" shrinkToFit="1"/>
    </xf>
    <xf numFmtId="0" fontId="21" fillId="5" borderId="5" xfId="0" applyNumberFormat="1" applyFont="1" applyFill="1" applyBorder="1" applyAlignment="1">
      <alignment horizontal="center" vertical="center" wrapText="1" shrinkToFit="1"/>
    </xf>
    <xf numFmtId="0" fontId="21" fillId="5" borderId="5" xfId="1" applyNumberFormat="1" applyFont="1" applyFill="1" applyBorder="1" applyAlignment="1">
      <alignment horizontal="center" vertical="center" wrapText="1"/>
    </xf>
    <xf numFmtId="176" fontId="21" fillId="5" borderId="5" xfId="1" applyNumberFormat="1" applyFont="1" applyFill="1" applyBorder="1" applyAlignment="1">
      <alignment horizontal="center" vertical="center" shrinkToFit="1"/>
    </xf>
    <xf numFmtId="41" fontId="14" fillId="0" borderId="1" xfId="1" applyNumberFormat="1" applyFont="1" applyFill="1" applyBorder="1" applyAlignment="1">
      <alignment horizontal="center" vertical="center"/>
    </xf>
    <xf numFmtId="0" fontId="14" fillId="0" borderId="17" xfId="0" applyNumberFormat="1" applyFont="1" applyFill="1" applyBorder="1" applyAlignment="1">
      <alignment horizontal="center" vertical="center"/>
    </xf>
    <xf numFmtId="41" fontId="18" fillId="0" borderId="0" xfId="1" applyFont="1" applyFill="1">
      <alignment vertical="center"/>
    </xf>
    <xf numFmtId="41" fontId="18" fillId="0" borderId="1" xfId="1" applyFont="1" applyFill="1" applyBorder="1" applyAlignment="1">
      <alignment horizontal="center" vertical="center"/>
    </xf>
    <xf numFmtId="0" fontId="14" fillId="0" borderId="5" xfId="1" applyNumberFormat="1" applyFont="1" applyFill="1" applyBorder="1" applyAlignment="1">
      <alignment horizontal="center" vertical="center"/>
    </xf>
    <xf numFmtId="0" fontId="14" fillId="0" borderId="10" xfId="1" applyNumberFormat="1" applyFont="1" applyFill="1" applyBorder="1" applyAlignment="1">
      <alignment horizontal="center" vertical="center"/>
    </xf>
    <xf numFmtId="0" fontId="14" fillId="0" borderId="14" xfId="1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41" fontId="21" fillId="2" borderId="1" xfId="1" applyFont="1" applyFill="1" applyBorder="1" applyAlignment="1">
      <alignment horizontal="center" vertical="center" shrinkToFit="1"/>
    </xf>
    <xf numFmtId="41" fontId="21" fillId="7" borderId="3" xfId="1" applyFont="1" applyFill="1" applyBorder="1" applyAlignment="1">
      <alignment horizontal="center" vertical="center"/>
    </xf>
    <xf numFmtId="41" fontId="21" fillId="7" borderId="1" xfId="1" applyFont="1" applyFill="1" applyBorder="1" applyAlignment="1">
      <alignment horizontal="center" vertical="center" shrinkToFit="1"/>
    </xf>
    <xf numFmtId="41" fontId="21" fillId="7" borderId="1" xfId="1" applyNumberFormat="1" applyFont="1" applyFill="1" applyBorder="1" applyAlignment="1">
      <alignment horizontal="right" vertical="center"/>
    </xf>
    <xf numFmtId="41" fontId="21" fillId="7" borderId="2" xfId="1" applyNumberFormat="1" applyFont="1" applyFill="1" applyBorder="1" applyAlignment="1">
      <alignment horizontal="right" vertical="center"/>
    </xf>
    <xf numFmtId="41" fontId="21" fillId="6" borderId="3" xfId="1" applyFont="1" applyFill="1" applyBorder="1" applyAlignment="1">
      <alignment horizontal="center" vertical="center"/>
    </xf>
    <xf numFmtId="41" fontId="21" fillId="6" borderId="1" xfId="1" applyFont="1" applyFill="1" applyBorder="1" applyAlignment="1">
      <alignment horizontal="center" vertical="center" shrinkToFit="1"/>
    </xf>
    <xf numFmtId="41" fontId="21" fillId="6" borderId="1" xfId="1" applyNumberFormat="1" applyFont="1" applyFill="1" applyBorder="1" applyAlignment="1">
      <alignment horizontal="right" vertical="center"/>
    </xf>
    <xf numFmtId="41" fontId="21" fillId="6" borderId="2" xfId="1" applyNumberFormat="1" applyFont="1" applyFill="1" applyBorder="1" applyAlignment="1">
      <alignment horizontal="right" vertical="center"/>
    </xf>
    <xf numFmtId="41" fontId="21" fillId="2" borderId="3" xfId="1" applyFont="1" applyFill="1" applyBorder="1" applyAlignment="1">
      <alignment horizontal="center" vertical="center"/>
    </xf>
    <xf numFmtId="41" fontId="21" fillId="2" borderId="1" xfId="1" applyNumberFormat="1" applyFont="1" applyFill="1" applyBorder="1" applyAlignment="1">
      <alignment horizontal="right" vertical="center"/>
    </xf>
    <xf numFmtId="41" fontId="21" fillId="0" borderId="1" xfId="1" applyNumberFormat="1" applyFont="1" applyFill="1" applyBorder="1" applyAlignment="1">
      <alignment horizontal="right" vertical="center"/>
    </xf>
    <xf numFmtId="41" fontId="21" fillId="0" borderId="1" xfId="1" applyNumberFormat="1" applyFont="1" applyFill="1" applyBorder="1" applyAlignment="1">
      <alignment horizontal="center" vertical="center" wrapText="1" shrinkToFit="1"/>
    </xf>
    <xf numFmtId="41" fontId="21" fillId="0" borderId="2" xfId="1" applyNumberFormat="1" applyFont="1" applyFill="1" applyBorder="1" applyAlignment="1">
      <alignment horizontal="right" vertical="center"/>
    </xf>
    <xf numFmtId="0" fontId="27" fillId="2" borderId="3" xfId="1" applyNumberFormat="1" applyFont="1" applyFill="1" applyBorder="1" applyAlignment="1">
      <alignment horizontal="center" vertical="center" wrapText="1"/>
    </xf>
    <xf numFmtId="41" fontId="21" fillId="3" borderId="1" xfId="1" applyNumberFormat="1" applyFont="1" applyFill="1" applyBorder="1" applyAlignment="1">
      <alignment horizontal="right" vertical="center"/>
    </xf>
    <xf numFmtId="41" fontId="21" fillId="0" borderId="1" xfId="1" applyNumberFormat="1" applyFont="1" applyBorder="1" applyAlignment="1">
      <alignment horizontal="right" vertical="center"/>
    </xf>
    <xf numFmtId="41" fontId="21" fillId="5" borderId="1" xfId="1" applyNumberFormat="1" applyFont="1" applyFill="1" applyBorder="1" applyAlignment="1">
      <alignment horizontal="right" vertical="center"/>
    </xf>
    <xf numFmtId="41" fontId="21" fillId="0" borderId="1" xfId="0" applyNumberFormat="1" applyFont="1" applyBorder="1" applyAlignment="1">
      <alignment horizontal="right" vertical="center"/>
    </xf>
    <xf numFmtId="41" fontId="21" fillId="0" borderId="2" xfId="0" applyNumberFormat="1" applyFont="1" applyBorder="1" applyAlignment="1">
      <alignment horizontal="right" vertical="center"/>
    </xf>
    <xf numFmtId="41" fontId="21" fillId="7" borderId="3" xfId="1" applyNumberFormat="1" applyFont="1" applyFill="1" applyBorder="1" applyAlignment="1">
      <alignment horizontal="center" vertical="center"/>
    </xf>
    <xf numFmtId="41" fontId="21" fillId="7" borderId="1" xfId="1" applyNumberFormat="1" applyFont="1" applyFill="1" applyBorder="1" applyAlignment="1">
      <alignment horizontal="center" vertical="center"/>
    </xf>
    <xf numFmtId="41" fontId="21" fillId="7" borderId="19" xfId="1" applyNumberFormat="1" applyFont="1" applyFill="1" applyBorder="1" applyAlignment="1">
      <alignment horizontal="center" vertical="center"/>
    </xf>
    <xf numFmtId="41" fontId="21" fillId="6" borderId="3" xfId="1" applyNumberFormat="1" applyFont="1" applyFill="1" applyBorder="1" applyAlignment="1">
      <alignment horizontal="center" vertical="center"/>
    </xf>
    <xf numFmtId="41" fontId="21" fillId="6" borderId="1" xfId="1" applyNumberFormat="1" applyFont="1" applyFill="1" applyBorder="1" applyAlignment="1">
      <alignment horizontal="center" vertical="center"/>
    </xf>
    <xf numFmtId="41" fontId="21" fillId="6" borderId="19" xfId="1" applyNumberFormat="1" applyFont="1" applyFill="1" applyBorder="1" applyAlignment="1">
      <alignment horizontal="center" vertical="center"/>
    </xf>
    <xf numFmtId="41" fontId="14" fillId="0" borderId="3" xfId="1" applyNumberFormat="1" applyFont="1" applyFill="1" applyBorder="1" applyAlignment="1">
      <alignment horizontal="center" vertical="center"/>
    </xf>
    <xf numFmtId="41" fontId="14" fillId="0" borderId="4" xfId="1" applyNumberFormat="1" applyFont="1" applyFill="1" applyBorder="1" applyAlignment="1">
      <alignment horizontal="center" vertical="center"/>
    </xf>
    <xf numFmtId="41" fontId="14" fillId="0" borderId="3" xfId="0" applyNumberFormat="1" applyFont="1" applyBorder="1" applyAlignment="1">
      <alignment horizontal="center" vertical="center"/>
    </xf>
    <xf numFmtId="41" fontId="18" fillId="0" borderId="1" xfId="0" applyNumberFormat="1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41" fontId="14" fillId="0" borderId="4" xfId="0" applyNumberFormat="1" applyFont="1" applyBorder="1" applyAlignment="1">
      <alignment horizontal="center" vertical="center"/>
    </xf>
    <xf numFmtId="0" fontId="10" fillId="0" borderId="0" xfId="1" applyNumberFormat="1" applyFont="1" applyAlignment="1">
      <alignment horizontal="center" vertical="center"/>
    </xf>
    <xf numFmtId="0" fontId="21" fillId="5" borderId="1" xfId="1" applyNumberFormat="1" applyFont="1" applyFill="1" applyBorder="1" applyAlignment="1">
      <alignment horizontal="center" vertical="center" wrapText="1" shrinkToFit="1"/>
    </xf>
    <xf numFmtId="0" fontId="18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18" fillId="0" borderId="1" xfId="2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 shrinkToFit="1"/>
    </xf>
    <xf numFmtId="0" fontId="18" fillId="3" borderId="0" xfId="0" applyFont="1" applyFill="1">
      <alignment vertical="center"/>
    </xf>
    <xf numFmtId="0" fontId="14" fillId="3" borderId="1" xfId="0" applyNumberFormat="1" applyFont="1" applyFill="1" applyBorder="1" applyAlignment="1">
      <alignment horizontal="center" vertical="center"/>
    </xf>
    <xf numFmtId="0" fontId="14" fillId="3" borderId="1" xfId="2" applyNumberFormat="1" applyFont="1" applyFill="1" applyBorder="1" applyAlignment="1">
      <alignment horizontal="center" vertical="center"/>
    </xf>
    <xf numFmtId="41" fontId="21" fillId="2" borderId="1" xfId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/>
    </xf>
    <xf numFmtId="0" fontId="14" fillId="0" borderId="14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0" fontId="14" fillId="3" borderId="5" xfId="0" applyNumberFormat="1" applyFont="1" applyFill="1" applyBorder="1" applyAlignment="1">
      <alignment horizontal="center" vertical="center"/>
    </xf>
    <xf numFmtId="0" fontId="21" fillId="5" borderId="15" xfId="0" applyNumberFormat="1" applyFont="1" applyFill="1" applyBorder="1" applyAlignment="1">
      <alignment horizontal="center" vertical="center" wrapText="1" shrinkToFit="1"/>
    </xf>
    <xf numFmtId="0" fontId="21" fillId="5" borderId="17" xfId="0" applyNumberFormat="1" applyFont="1" applyFill="1" applyBorder="1" applyAlignment="1">
      <alignment horizontal="center" vertical="center" wrapText="1" shrinkToFit="1"/>
    </xf>
    <xf numFmtId="0" fontId="21" fillId="5" borderId="10" xfId="0" applyNumberFormat="1" applyFont="1" applyFill="1" applyBorder="1" applyAlignment="1">
      <alignment horizontal="center" vertical="center" wrapText="1" shrinkToFit="1"/>
    </xf>
    <xf numFmtId="0" fontId="21" fillId="5" borderId="10" xfId="1" applyNumberFormat="1" applyFont="1" applyFill="1" applyBorder="1" applyAlignment="1">
      <alignment horizontal="center" vertical="center" wrapText="1"/>
    </xf>
    <xf numFmtId="0" fontId="21" fillId="4" borderId="26" xfId="0" applyNumberFormat="1" applyFont="1" applyFill="1" applyBorder="1" applyAlignment="1">
      <alignment horizontal="center" vertical="center" wrapText="1" shrinkToFit="1"/>
    </xf>
    <xf numFmtId="0" fontId="21" fillId="4" borderId="26" xfId="1" applyNumberFormat="1" applyFont="1" applyFill="1" applyBorder="1" applyAlignment="1">
      <alignment horizontal="center" vertical="center" wrapText="1"/>
    </xf>
    <xf numFmtId="176" fontId="21" fillId="5" borderId="10" xfId="1" applyNumberFormat="1" applyFont="1" applyFill="1" applyBorder="1" applyAlignment="1">
      <alignment horizontal="center" vertical="center" shrinkToFit="1"/>
    </xf>
    <xf numFmtId="0" fontId="21" fillId="5" borderId="22" xfId="0" applyNumberFormat="1" applyFont="1" applyFill="1" applyBorder="1" applyAlignment="1">
      <alignment horizontal="center" vertical="center" wrapText="1" shrinkToFit="1"/>
    </xf>
    <xf numFmtId="0" fontId="21" fillId="4" borderId="27" xfId="0" applyNumberFormat="1" applyFont="1" applyFill="1" applyBorder="1" applyAlignment="1">
      <alignment horizontal="center" vertical="center" wrapText="1" shrinkToFit="1"/>
    </xf>
    <xf numFmtId="0" fontId="14" fillId="3" borderId="22" xfId="0" applyNumberFormat="1" applyFont="1" applyFill="1" applyBorder="1" applyAlignment="1">
      <alignment horizontal="center" vertical="center"/>
    </xf>
    <xf numFmtId="41" fontId="21" fillId="7" borderId="22" xfId="1" applyFont="1" applyFill="1" applyBorder="1" applyAlignment="1">
      <alignment horizontal="center" vertical="center"/>
    </xf>
    <xf numFmtId="41" fontId="21" fillId="6" borderId="22" xfId="1" applyFont="1" applyFill="1" applyBorder="1" applyAlignment="1">
      <alignment horizontal="center" vertical="center"/>
    </xf>
    <xf numFmtId="41" fontId="21" fillId="2" borderId="22" xfId="1" applyFont="1" applyFill="1" applyBorder="1" applyAlignment="1">
      <alignment horizontal="center" vertical="center"/>
    </xf>
    <xf numFmtId="0" fontId="27" fillId="2" borderId="22" xfId="1" applyNumberFormat="1" applyFont="1" applyFill="1" applyBorder="1" applyAlignment="1">
      <alignment horizontal="center" vertical="center" wrapText="1"/>
    </xf>
    <xf numFmtId="41" fontId="21" fillId="3" borderId="1" xfId="1" applyFont="1" applyFill="1" applyBorder="1" applyAlignment="1">
      <alignment horizontal="center" vertical="center" shrinkToFit="1"/>
    </xf>
    <xf numFmtId="0" fontId="27" fillId="9" borderId="22" xfId="1" applyNumberFormat="1" applyFont="1" applyFill="1" applyBorder="1" applyAlignment="1">
      <alignment horizontal="center" vertical="center" wrapText="1"/>
    </xf>
    <xf numFmtId="41" fontId="21" fillId="9" borderId="1" xfId="1" applyFont="1" applyFill="1" applyBorder="1" applyAlignment="1">
      <alignment horizontal="center" vertical="center" shrinkToFit="1"/>
    </xf>
    <xf numFmtId="41" fontId="21" fillId="9" borderId="1" xfId="1" applyNumberFormat="1" applyFont="1" applyFill="1" applyBorder="1" applyAlignment="1">
      <alignment horizontal="right" vertical="center"/>
    </xf>
    <xf numFmtId="41" fontId="21" fillId="9" borderId="1" xfId="0" applyNumberFormat="1" applyFont="1" applyFill="1" applyBorder="1" applyAlignment="1">
      <alignment horizontal="right" vertical="center"/>
    </xf>
    <xf numFmtId="41" fontId="14" fillId="9" borderId="1" xfId="0" applyNumberFormat="1" applyFont="1" applyFill="1" applyBorder="1" applyAlignment="1">
      <alignment horizontal="center" vertical="center"/>
    </xf>
    <xf numFmtId="0" fontId="18" fillId="9" borderId="0" xfId="0" applyFont="1" applyFill="1">
      <alignment vertical="center"/>
    </xf>
    <xf numFmtId="0" fontId="27" fillId="10" borderId="22" xfId="1" applyNumberFormat="1" applyFont="1" applyFill="1" applyBorder="1" applyAlignment="1">
      <alignment horizontal="center" vertical="center" wrapText="1"/>
    </xf>
    <xf numFmtId="41" fontId="21" fillId="10" borderId="1" xfId="1" applyFont="1" applyFill="1" applyBorder="1" applyAlignment="1">
      <alignment horizontal="center" vertical="center" shrinkToFit="1"/>
    </xf>
    <xf numFmtId="41" fontId="21" fillId="10" borderId="1" xfId="1" applyNumberFormat="1" applyFont="1" applyFill="1" applyBorder="1" applyAlignment="1">
      <alignment horizontal="right" vertical="center"/>
    </xf>
    <xf numFmtId="41" fontId="21" fillId="10" borderId="1" xfId="0" applyNumberFormat="1" applyFont="1" applyFill="1" applyBorder="1" applyAlignment="1">
      <alignment horizontal="right" vertical="center"/>
    </xf>
    <xf numFmtId="0" fontId="18" fillId="10" borderId="0" xfId="0" applyFont="1" applyFill="1">
      <alignment vertical="center"/>
    </xf>
    <xf numFmtId="41" fontId="21" fillId="2" borderId="1" xfId="0" applyNumberFormat="1" applyFont="1" applyFill="1" applyBorder="1" applyAlignment="1">
      <alignment horizontal="right" vertical="center"/>
    </xf>
    <xf numFmtId="41" fontId="14" fillId="2" borderId="1" xfId="0" applyNumberFormat="1" applyFont="1" applyFill="1" applyBorder="1" applyAlignment="1">
      <alignment horizontal="center" vertical="center"/>
    </xf>
    <xf numFmtId="0" fontId="18" fillId="2" borderId="0" xfId="0" applyFont="1" applyFill="1">
      <alignment vertical="center"/>
    </xf>
    <xf numFmtId="179" fontId="21" fillId="11" borderId="3" xfId="1" applyNumberFormat="1" applyFont="1" applyFill="1" applyBorder="1" applyAlignment="1">
      <alignment horizontal="center" vertical="center" wrapText="1" shrinkToFit="1"/>
    </xf>
    <xf numFmtId="179" fontId="21" fillId="11" borderId="1" xfId="1" applyNumberFormat="1" applyFont="1" applyFill="1" applyBorder="1" applyAlignment="1">
      <alignment horizontal="center" vertical="center" wrapText="1" shrinkToFit="1"/>
    </xf>
    <xf numFmtId="179" fontId="21" fillId="11" borderId="4" xfId="1" applyNumberFormat="1" applyFont="1" applyFill="1" applyBorder="1" applyAlignment="1">
      <alignment horizontal="center" vertical="center" wrapText="1" shrinkToFit="1"/>
    </xf>
    <xf numFmtId="0" fontId="18" fillId="11" borderId="0" xfId="0" applyFont="1" applyFill="1">
      <alignment vertical="center"/>
    </xf>
    <xf numFmtId="0" fontId="21" fillId="11" borderId="1" xfId="0" applyNumberFormat="1" applyFont="1" applyFill="1" applyBorder="1" applyAlignment="1">
      <alignment horizontal="center" vertical="center" wrapText="1" shrinkToFit="1"/>
    </xf>
    <xf numFmtId="178" fontId="21" fillId="11" borderId="1" xfId="0" applyNumberFormat="1" applyFont="1" applyFill="1" applyBorder="1" applyAlignment="1">
      <alignment horizontal="center" vertical="center" wrapText="1" shrinkToFit="1"/>
    </xf>
    <xf numFmtId="178" fontId="21" fillId="11" borderId="2" xfId="0" applyNumberFormat="1" applyFont="1" applyFill="1" applyBorder="1" applyAlignment="1">
      <alignment horizontal="center" vertical="center" wrapText="1" shrinkToFit="1"/>
    </xf>
    <xf numFmtId="0" fontId="21" fillId="11" borderId="3" xfId="0" applyNumberFormat="1" applyFont="1" applyFill="1" applyBorder="1" applyAlignment="1">
      <alignment horizontal="center" vertical="center" wrapText="1" shrinkToFit="1"/>
    </xf>
    <xf numFmtId="0" fontId="21" fillId="11" borderId="4" xfId="0" applyNumberFormat="1" applyFont="1" applyFill="1" applyBorder="1" applyAlignment="1">
      <alignment horizontal="center" vertical="center" wrapText="1" shrinkToFit="1"/>
    </xf>
    <xf numFmtId="0" fontId="0" fillId="8" borderId="0" xfId="0" applyFill="1">
      <alignment vertical="center"/>
    </xf>
    <xf numFmtId="41" fontId="21" fillId="3" borderId="3" xfId="1" applyFont="1" applyFill="1" applyBorder="1" applyAlignment="1">
      <alignment horizontal="center" vertical="center" shrinkToFit="1"/>
    </xf>
    <xf numFmtId="176" fontId="18" fillId="0" borderId="1" xfId="1" applyNumberFormat="1" applyFont="1" applyFill="1" applyBorder="1" applyAlignment="1">
      <alignment horizontal="center" vertical="center"/>
    </xf>
    <xf numFmtId="0" fontId="28" fillId="0" borderId="1" xfId="0" applyNumberFormat="1" applyFont="1" applyFill="1" applyBorder="1" applyAlignment="1">
      <alignment horizontal="center" vertical="center"/>
    </xf>
    <xf numFmtId="176" fontId="28" fillId="0" borderId="1" xfId="1" applyNumberFormat="1" applyFon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center" vertical="center"/>
    </xf>
    <xf numFmtId="0" fontId="18" fillId="3" borderId="1" xfId="2" applyNumberFormat="1" applyFont="1" applyFill="1" applyBorder="1" applyAlignment="1">
      <alignment horizontal="center" vertical="center"/>
    </xf>
    <xf numFmtId="0" fontId="14" fillId="3" borderId="1" xfId="1" applyNumberFormat="1" applyFont="1" applyFill="1" applyBorder="1" applyAlignment="1">
      <alignment horizontal="center" vertical="center"/>
    </xf>
    <xf numFmtId="41" fontId="14" fillId="2" borderId="32" xfId="0" applyNumberFormat="1" applyFont="1" applyFill="1" applyBorder="1" applyAlignment="1">
      <alignment horizontal="center" vertical="center"/>
    </xf>
    <xf numFmtId="41" fontId="14" fillId="10" borderId="32" xfId="0" applyNumberFormat="1" applyFont="1" applyFill="1" applyBorder="1" applyAlignment="1">
      <alignment horizontal="center" vertical="center"/>
    </xf>
    <xf numFmtId="41" fontId="14" fillId="9" borderId="32" xfId="0" applyNumberFormat="1" applyFont="1" applyFill="1" applyBorder="1" applyAlignment="1">
      <alignment horizontal="center" vertical="center"/>
    </xf>
    <xf numFmtId="0" fontId="27" fillId="12" borderId="22" xfId="1" applyNumberFormat="1" applyFont="1" applyFill="1" applyBorder="1" applyAlignment="1">
      <alignment horizontal="center" vertical="center" wrapText="1"/>
    </xf>
    <xf numFmtId="41" fontId="21" fillId="12" borderId="1" xfId="1" applyNumberFormat="1" applyFont="1" applyFill="1" applyBorder="1" applyAlignment="1">
      <alignment horizontal="right" vertical="center"/>
    </xf>
    <xf numFmtId="41" fontId="21" fillId="12" borderId="1" xfId="0" applyNumberFormat="1" applyFont="1" applyFill="1" applyBorder="1" applyAlignment="1">
      <alignment horizontal="right" vertical="center"/>
    </xf>
    <xf numFmtId="41" fontId="14" fillId="12" borderId="32" xfId="0" applyNumberFormat="1" applyFont="1" applyFill="1" applyBorder="1" applyAlignment="1">
      <alignment horizontal="center" vertical="center"/>
    </xf>
    <xf numFmtId="41" fontId="18" fillId="12" borderId="1" xfId="0" applyNumberFormat="1" applyFont="1" applyFill="1" applyBorder="1" applyAlignment="1">
      <alignment horizontal="center" vertical="center"/>
    </xf>
    <xf numFmtId="41" fontId="14" fillId="12" borderId="1" xfId="0" applyNumberFormat="1" applyFont="1" applyFill="1" applyBorder="1" applyAlignment="1">
      <alignment horizontal="center" vertical="center"/>
    </xf>
    <xf numFmtId="0" fontId="27" fillId="13" borderId="22" xfId="1" applyNumberFormat="1" applyFont="1" applyFill="1" applyBorder="1" applyAlignment="1">
      <alignment horizontal="center" vertical="center" wrapText="1"/>
    </xf>
    <xf numFmtId="41" fontId="21" fillId="13" borderId="1" xfId="1" applyNumberFormat="1" applyFont="1" applyFill="1" applyBorder="1" applyAlignment="1">
      <alignment horizontal="right" vertical="center"/>
    </xf>
    <xf numFmtId="41" fontId="21" fillId="13" borderId="1" xfId="0" applyNumberFormat="1" applyFont="1" applyFill="1" applyBorder="1" applyAlignment="1">
      <alignment horizontal="right" vertical="center"/>
    </xf>
    <xf numFmtId="41" fontId="14" fillId="13" borderId="32" xfId="0" applyNumberFormat="1" applyFont="1" applyFill="1" applyBorder="1" applyAlignment="1">
      <alignment horizontal="center" vertical="center"/>
    </xf>
    <xf numFmtId="0" fontId="27" fillId="5" borderId="22" xfId="1" applyNumberFormat="1" applyFont="1" applyFill="1" applyBorder="1" applyAlignment="1">
      <alignment horizontal="center" vertical="center" wrapText="1"/>
    </xf>
    <xf numFmtId="41" fontId="21" fillId="5" borderId="1" xfId="0" applyNumberFormat="1" applyFont="1" applyFill="1" applyBorder="1" applyAlignment="1">
      <alignment horizontal="right" vertical="center"/>
    </xf>
    <xf numFmtId="41" fontId="14" fillId="5" borderId="32" xfId="0" applyNumberFormat="1" applyFont="1" applyFill="1" applyBorder="1" applyAlignment="1">
      <alignment horizontal="center" vertical="center"/>
    </xf>
    <xf numFmtId="41" fontId="14" fillId="5" borderId="1" xfId="0" applyNumberFormat="1" applyFont="1" applyFill="1" applyBorder="1" applyAlignment="1">
      <alignment horizontal="center" vertical="center"/>
    </xf>
    <xf numFmtId="0" fontId="25" fillId="14" borderId="18" xfId="0" applyFont="1" applyFill="1" applyBorder="1" applyAlignment="1">
      <alignment horizontal="center" vertical="center"/>
    </xf>
    <xf numFmtId="0" fontId="21" fillId="14" borderId="5" xfId="0" applyNumberFormat="1" applyFont="1" applyFill="1" applyBorder="1" applyAlignment="1">
      <alignment horizontal="center" vertical="center" wrapText="1" shrinkToFit="1"/>
    </xf>
    <xf numFmtId="0" fontId="21" fillId="14" borderId="5" xfId="1" applyNumberFormat="1" applyFont="1" applyFill="1" applyBorder="1" applyAlignment="1">
      <alignment horizontal="center" vertical="center" wrapText="1"/>
    </xf>
    <xf numFmtId="0" fontId="21" fillId="14" borderId="10" xfId="0" applyNumberFormat="1" applyFont="1" applyFill="1" applyBorder="1" applyAlignment="1">
      <alignment horizontal="center" vertical="center" wrapText="1" shrinkToFit="1"/>
    </xf>
    <xf numFmtId="0" fontId="21" fillId="14" borderId="10" xfId="1" applyNumberFormat="1" applyFont="1" applyFill="1" applyBorder="1" applyAlignment="1">
      <alignment horizontal="center" vertical="center" wrapText="1"/>
    </xf>
    <xf numFmtId="0" fontId="21" fillId="15" borderId="1" xfId="0" applyNumberFormat="1" applyFont="1" applyFill="1" applyBorder="1" applyAlignment="1">
      <alignment horizontal="center" vertical="center" wrapText="1" shrinkToFit="1"/>
    </xf>
    <xf numFmtId="0" fontId="21" fillId="15" borderId="1" xfId="1" applyNumberFormat="1" applyFont="1" applyFill="1" applyBorder="1" applyAlignment="1">
      <alignment horizontal="center" vertical="center" wrapText="1"/>
    </xf>
    <xf numFmtId="41" fontId="21" fillId="15" borderId="1" xfId="1" applyFont="1" applyFill="1" applyBorder="1" applyAlignment="1">
      <alignment horizontal="center" vertical="center" shrinkToFit="1"/>
    </xf>
    <xf numFmtId="179" fontId="21" fillId="3" borderId="1" xfId="1" applyNumberFormat="1" applyFont="1" applyFill="1" applyBorder="1" applyAlignment="1">
      <alignment horizontal="center" vertical="center" shrinkToFit="1"/>
    </xf>
    <xf numFmtId="179" fontId="21" fillId="2" borderId="1" xfId="1" applyNumberFormat="1" applyFont="1" applyFill="1" applyBorder="1" applyAlignment="1">
      <alignment horizontal="right" vertical="center"/>
    </xf>
    <xf numFmtId="179" fontId="21" fillId="12" borderId="1" xfId="1" applyNumberFormat="1" applyFont="1" applyFill="1" applyBorder="1" applyAlignment="1">
      <alignment horizontal="right" vertical="center"/>
    </xf>
    <xf numFmtId="179" fontId="21" fillId="10" borderId="1" xfId="1" applyNumberFormat="1" applyFont="1" applyFill="1" applyBorder="1" applyAlignment="1">
      <alignment horizontal="right" vertical="center"/>
    </xf>
    <xf numFmtId="179" fontId="21" fillId="13" borderId="1" xfId="1" applyNumberFormat="1" applyFont="1" applyFill="1" applyBorder="1" applyAlignment="1">
      <alignment horizontal="right" vertical="center"/>
    </xf>
    <xf numFmtId="179" fontId="21" fillId="9" borderId="1" xfId="1" applyNumberFormat="1" applyFont="1" applyFill="1" applyBorder="1" applyAlignment="1">
      <alignment horizontal="right" vertical="center"/>
    </xf>
    <xf numFmtId="179" fontId="21" fillId="5" borderId="1" xfId="1" applyNumberFormat="1" applyFont="1" applyFill="1" applyBorder="1" applyAlignment="1">
      <alignment horizontal="right" vertical="center"/>
    </xf>
    <xf numFmtId="179" fontId="21" fillId="2" borderId="1" xfId="0" applyNumberFormat="1" applyFont="1" applyFill="1" applyBorder="1" applyAlignment="1">
      <alignment horizontal="right" vertical="center"/>
    </xf>
    <xf numFmtId="179" fontId="21" fillId="12" borderId="1" xfId="0" applyNumberFormat="1" applyFont="1" applyFill="1" applyBorder="1" applyAlignment="1">
      <alignment horizontal="right" vertical="center"/>
    </xf>
    <xf numFmtId="179" fontId="21" fillId="10" borderId="1" xfId="0" applyNumberFormat="1" applyFont="1" applyFill="1" applyBorder="1" applyAlignment="1">
      <alignment horizontal="right" vertical="center"/>
    </xf>
    <xf numFmtId="179" fontId="21" fillId="13" borderId="1" xfId="0" applyNumberFormat="1" applyFont="1" applyFill="1" applyBorder="1" applyAlignment="1">
      <alignment horizontal="right" vertical="center"/>
    </xf>
    <xf numFmtId="179" fontId="21" fillId="9" borderId="1" xfId="0" applyNumberFormat="1" applyFont="1" applyFill="1" applyBorder="1" applyAlignment="1">
      <alignment horizontal="right" vertical="center"/>
    </xf>
    <xf numFmtId="179" fontId="21" fillId="5" borderId="1" xfId="0" applyNumberFormat="1" applyFont="1" applyFill="1" applyBorder="1" applyAlignment="1">
      <alignment horizontal="right" vertical="center"/>
    </xf>
    <xf numFmtId="179" fontId="21" fillId="2" borderId="2" xfId="0" applyNumberFormat="1" applyFont="1" applyFill="1" applyBorder="1" applyAlignment="1">
      <alignment horizontal="right" vertical="center"/>
    </xf>
    <xf numFmtId="179" fontId="21" fillId="12" borderId="2" xfId="0" applyNumberFormat="1" applyFont="1" applyFill="1" applyBorder="1" applyAlignment="1">
      <alignment horizontal="right" vertical="center"/>
    </xf>
    <xf numFmtId="179" fontId="21" fillId="10" borderId="2" xfId="0" applyNumberFormat="1" applyFont="1" applyFill="1" applyBorder="1" applyAlignment="1">
      <alignment horizontal="right" vertical="center"/>
    </xf>
    <xf numFmtId="179" fontId="21" fillId="13" borderId="2" xfId="0" applyNumberFormat="1" applyFont="1" applyFill="1" applyBorder="1" applyAlignment="1">
      <alignment horizontal="right" vertical="center"/>
    </xf>
    <xf numFmtId="179" fontId="21" fillId="9" borderId="2" xfId="0" applyNumberFormat="1" applyFont="1" applyFill="1" applyBorder="1" applyAlignment="1">
      <alignment horizontal="right" vertical="center"/>
    </xf>
    <xf numFmtId="179" fontId="21" fillId="5" borderId="2" xfId="0" applyNumberFormat="1" applyFont="1" applyFill="1" applyBorder="1" applyAlignment="1">
      <alignment horizontal="right" vertical="center"/>
    </xf>
    <xf numFmtId="179" fontId="21" fillId="3" borderId="2" xfId="1" applyNumberFormat="1" applyFont="1" applyFill="1" applyBorder="1" applyAlignment="1">
      <alignment horizontal="center" vertical="center" shrinkToFit="1"/>
    </xf>
    <xf numFmtId="0" fontId="14" fillId="3" borderId="10" xfId="0" applyNumberFormat="1" applyFont="1" applyFill="1" applyBorder="1" applyAlignment="1">
      <alignment horizontal="center" vertical="center"/>
    </xf>
    <xf numFmtId="0" fontId="14" fillId="3" borderId="14" xfId="0" applyNumberFormat="1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left" vertical="center" shrinkToFit="1"/>
    </xf>
    <xf numFmtId="0" fontId="18" fillId="0" borderId="1" xfId="0" applyNumberFormat="1" applyFont="1" applyFill="1" applyBorder="1" applyAlignment="1">
      <alignment horizontal="left" vertical="center" shrinkToFit="1"/>
    </xf>
    <xf numFmtId="0" fontId="14" fillId="0" borderId="1" xfId="1" applyNumberFormat="1" applyFont="1" applyFill="1" applyBorder="1" applyAlignment="1">
      <alignment horizontal="left" vertical="center" wrapText="1"/>
    </xf>
    <xf numFmtId="0" fontId="21" fillId="5" borderId="1" xfId="1" applyNumberFormat="1" applyFont="1" applyFill="1" applyBorder="1" applyAlignment="1">
      <alignment horizontal="left" vertical="center" wrapText="1"/>
    </xf>
    <xf numFmtId="0" fontId="14" fillId="0" borderId="1" xfId="1" applyNumberFormat="1" applyFont="1" applyFill="1" applyBorder="1" applyAlignment="1">
      <alignment horizontal="left" vertical="center"/>
    </xf>
    <xf numFmtId="0" fontId="21" fillId="5" borderId="5" xfId="1" applyNumberFormat="1" applyFont="1" applyFill="1" applyBorder="1" applyAlignment="1">
      <alignment horizontal="left" vertical="center" wrapText="1"/>
    </xf>
    <xf numFmtId="0" fontId="14" fillId="0" borderId="1" xfId="1" applyNumberFormat="1" applyFont="1" applyFill="1" applyBorder="1" applyAlignment="1">
      <alignment horizontal="left" vertical="center" shrinkToFit="1"/>
    </xf>
    <xf numFmtId="0" fontId="14" fillId="0" borderId="5" xfId="1" applyNumberFormat="1" applyFont="1" applyFill="1" applyBorder="1" applyAlignment="1">
      <alignment horizontal="left" vertical="center" shrinkToFit="1"/>
    </xf>
    <xf numFmtId="0" fontId="14" fillId="0" borderId="10" xfId="1" applyNumberFormat="1" applyFont="1" applyFill="1" applyBorder="1" applyAlignment="1">
      <alignment horizontal="left" vertical="center" shrinkToFit="1"/>
    </xf>
    <xf numFmtId="0" fontId="14" fillId="3" borderId="1" xfId="1" applyNumberFormat="1" applyFont="1" applyFill="1" applyBorder="1" applyAlignment="1">
      <alignment horizontal="left" vertical="center" shrinkToFit="1"/>
    </xf>
    <xf numFmtId="0" fontId="14" fillId="0" borderId="14" xfId="1" applyNumberFormat="1" applyFont="1" applyFill="1" applyBorder="1" applyAlignment="1">
      <alignment horizontal="left" vertical="center" shrinkToFit="1"/>
    </xf>
    <xf numFmtId="0" fontId="22" fillId="0" borderId="1" xfId="1" applyNumberFormat="1" applyFont="1" applyFill="1" applyBorder="1" applyAlignment="1">
      <alignment horizontal="left" vertical="center" wrapText="1"/>
    </xf>
    <xf numFmtId="0" fontId="14" fillId="3" borderId="5" xfId="1" applyNumberFormat="1" applyFont="1" applyFill="1" applyBorder="1" applyAlignment="1">
      <alignment horizontal="left" vertical="center" shrinkToFit="1"/>
    </xf>
    <xf numFmtId="0" fontId="21" fillId="5" borderId="10" xfId="1" applyNumberFormat="1" applyFont="1" applyFill="1" applyBorder="1" applyAlignment="1">
      <alignment horizontal="left" vertical="center" wrapText="1"/>
    </xf>
    <xf numFmtId="0" fontId="18" fillId="0" borderId="1" xfId="1" applyNumberFormat="1" applyFont="1" applyFill="1" applyBorder="1" applyAlignment="1">
      <alignment horizontal="center" vertical="center"/>
    </xf>
    <xf numFmtId="0" fontId="32" fillId="5" borderId="1" xfId="0" applyNumberFormat="1" applyFont="1" applyFill="1" applyBorder="1" applyAlignment="1">
      <alignment horizontal="center" vertical="center" wrapText="1" shrinkToFit="1"/>
    </xf>
    <xf numFmtId="0" fontId="32" fillId="5" borderId="1" xfId="1" applyNumberFormat="1" applyFont="1" applyFill="1" applyBorder="1" applyAlignment="1">
      <alignment horizontal="center" vertical="center" wrapText="1"/>
    </xf>
    <xf numFmtId="0" fontId="28" fillId="0" borderId="5" xfId="0" applyNumberFormat="1" applyFont="1" applyFill="1" applyBorder="1" applyAlignment="1">
      <alignment horizontal="center" vertical="center"/>
    </xf>
    <xf numFmtId="176" fontId="14" fillId="3" borderId="1" xfId="1" applyNumberFormat="1" applyFont="1" applyFill="1" applyBorder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21" fillId="14" borderId="5" xfId="1" applyNumberFormat="1" applyFont="1" applyFill="1" applyBorder="1" applyAlignment="1">
      <alignment horizontal="center" vertical="center" wrapText="1" shrinkToFit="1"/>
    </xf>
    <xf numFmtId="0" fontId="18" fillId="8" borderId="0" xfId="0" applyNumberFormat="1" applyFont="1" applyFill="1" applyAlignment="1">
      <alignment horizontal="center" vertical="center"/>
    </xf>
    <xf numFmtId="0" fontId="21" fillId="14" borderId="10" xfId="1" applyNumberFormat="1" applyFont="1" applyFill="1" applyBorder="1" applyAlignment="1">
      <alignment horizontal="center" vertical="center" wrapText="1" shrinkToFit="1"/>
    </xf>
    <xf numFmtId="0" fontId="21" fillId="15" borderId="1" xfId="1" applyNumberFormat="1" applyFont="1" applyFill="1" applyBorder="1" applyAlignment="1">
      <alignment horizontal="center" vertical="center" wrapText="1" shrinkToFit="1"/>
    </xf>
    <xf numFmtId="0" fontId="21" fillId="15" borderId="1" xfId="1" applyNumberFormat="1" applyFont="1" applyFill="1" applyBorder="1" applyAlignment="1">
      <alignment horizontal="center" vertical="center" shrinkToFit="1"/>
    </xf>
    <xf numFmtId="0" fontId="21" fillId="5" borderId="1" xfId="1" applyNumberFormat="1" applyFont="1" applyFill="1" applyBorder="1" applyAlignment="1">
      <alignment horizontal="center" vertical="center" shrinkToFit="1"/>
    </xf>
    <xf numFmtId="0" fontId="14" fillId="0" borderId="1" xfId="2" applyNumberFormat="1" applyFont="1" applyFill="1" applyBorder="1" applyAlignment="1">
      <alignment horizontal="center" vertical="center"/>
    </xf>
    <xf numFmtId="0" fontId="17" fillId="0" borderId="1" xfId="1" applyNumberFormat="1" applyFont="1" applyFill="1" applyBorder="1" applyAlignment="1">
      <alignment horizontal="center" vertical="center"/>
    </xf>
    <xf numFmtId="0" fontId="14" fillId="0" borderId="1" xfId="2" applyNumberFormat="1" applyFont="1" applyFill="1" applyBorder="1" applyAlignment="1">
      <alignment horizontal="center" vertical="center" shrinkToFit="1"/>
    </xf>
    <xf numFmtId="0" fontId="17" fillId="0" borderId="1" xfId="0" applyNumberFormat="1" applyFont="1" applyFill="1" applyBorder="1" applyAlignment="1">
      <alignment horizontal="center" vertical="center"/>
    </xf>
    <xf numFmtId="0" fontId="14" fillId="3" borderId="11" xfId="1" applyNumberFormat="1" applyFont="1" applyFill="1" applyBorder="1" applyAlignment="1">
      <alignment horizontal="center" vertical="center"/>
    </xf>
    <xf numFmtId="0" fontId="14" fillId="3" borderId="2" xfId="0" applyNumberFormat="1" applyFont="1" applyFill="1" applyBorder="1" applyAlignment="1">
      <alignment horizontal="center" vertical="center"/>
    </xf>
    <xf numFmtId="0" fontId="14" fillId="3" borderId="2" xfId="1" applyNumberFormat="1" applyFont="1" applyFill="1" applyBorder="1" applyAlignment="1">
      <alignment horizontal="center" vertical="center"/>
    </xf>
    <xf numFmtId="0" fontId="14" fillId="0" borderId="22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4" fillId="0" borderId="1" xfId="1" applyNumberFormat="1" applyFont="1" applyBorder="1" applyAlignment="1">
      <alignment horizontal="center" vertical="center"/>
    </xf>
    <xf numFmtId="0" fontId="14" fillId="0" borderId="11" xfId="1" applyNumberFormat="1" applyFont="1" applyFill="1" applyBorder="1" applyAlignment="1">
      <alignment horizontal="center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8" fillId="3" borderId="1" xfId="1" applyNumberFormat="1" applyFont="1" applyFill="1" applyBorder="1" applyAlignment="1">
      <alignment horizontal="center" vertical="center"/>
    </xf>
    <xf numFmtId="0" fontId="28" fillId="3" borderId="1" xfId="1" applyNumberFormat="1" applyFont="1" applyFill="1" applyBorder="1" applyAlignment="1">
      <alignment horizontal="center" vertical="center"/>
    </xf>
    <xf numFmtId="0" fontId="21" fillId="4" borderId="26" xfId="1" applyNumberFormat="1" applyFont="1" applyFill="1" applyBorder="1" applyAlignment="1">
      <alignment horizontal="center" vertical="center" wrapText="1" shrinkToFit="1"/>
    </xf>
    <xf numFmtId="0" fontId="21" fillId="4" borderId="26" xfId="1" applyNumberFormat="1" applyFont="1" applyFill="1" applyBorder="1" applyAlignment="1">
      <alignment horizontal="center" vertical="center" shrinkToFit="1"/>
    </xf>
    <xf numFmtId="0" fontId="21" fillId="5" borderId="10" xfId="1" applyNumberFormat="1" applyFont="1" applyFill="1" applyBorder="1" applyAlignment="1">
      <alignment horizontal="center" vertical="center" shrinkToFit="1"/>
    </xf>
    <xf numFmtId="0" fontId="28" fillId="0" borderId="1" xfId="2" applyNumberFormat="1" applyFont="1" applyFill="1" applyBorder="1" applyAlignment="1">
      <alignment horizontal="center" vertical="center"/>
    </xf>
    <xf numFmtId="0" fontId="28" fillId="0" borderId="1" xfId="1" applyNumberFormat="1" applyFont="1" applyFill="1" applyBorder="1" applyAlignment="1">
      <alignment horizontal="center" vertical="center"/>
    </xf>
    <xf numFmtId="0" fontId="17" fillId="6" borderId="11" xfId="1" applyNumberFormat="1" applyFont="1" applyFill="1" applyBorder="1" applyAlignment="1">
      <alignment horizontal="center" vertical="center" wrapText="1" shrinkToFit="1"/>
    </xf>
    <xf numFmtId="0" fontId="14" fillId="0" borderId="5" xfId="2" applyNumberFormat="1" applyFont="1" applyFill="1" applyBorder="1" applyAlignment="1">
      <alignment horizontal="center" vertical="center"/>
    </xf>
    <xf numFmtId="0" fontId="14" fillId="0" borderId="11" xfId="1" applyNumberFormat="1" applyFont="1" applyFill="1" applyBorder="1" applyAlignment="1">
      <alignment horizontal="center" vertical="center" wrapText="1" shrinkToFit="1"/>
    </xf>
    <xf numFmtId="0" fontId="14" fillId="0" borderId="11" xfId="1" applyNumberFormat="1" applyFont="1" applyFill="1" applyBorder="1" applyAlignment="1">
      <alignment horizontal="center" vertical="center" shrinkToFit="1"/>
    </xf>
    <xf numFmtId="0" fontId="28" fillId="0" borderId="5" xfId="2" applyNumberFormat="1" applyFont="1" applyFill="1" applyBorder="1" applyAlignment="1">
      <alignment horizontal="center" vertical="center"/>
    </xf>
    <xf numFmtId="0" fontId="18" fillId="0" borderId="22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0" fontId="18" fillId="0" borderId="1" xfId="1" applyNumberFormat="1" applyFont="1" applyBorder="1" applyAlignment="1">
      <alignment horizontal="center" vertical="center"/>
    </xf>
    <xf numFmtId="0" fontId="18" fillId="0" borderId="17" xfId="0" applyNumberFormat="1" applyFont="1" applyBorder="1" applyAlignment="1">
      <alignment horizontal="center" vertical="center"/>
    </xf>
    <xf numFmtId="0" fontId="18" fillId="0" borderId="5" xfId="0" applyNumberFormat="1" applyFont="1" applyBorder="1" applyAlignment="1">
      <alignment horizontal="center" vertical="center"/>
    </xf>
    <xf numFmtId="0" fontId="17" fillId="3" borderId="1" xfId="1" applyNumberFormat="1" applyFont="1" applyFill="1" applyBorder="1" applyAlignment="1">
      <alignment horizontal="center" vertical="center"/>
    </xf>
    <xf numFmtId="0" fontId="28" fillId="3" borderId="1" xfId="1" applyNumberFormat="1" applyFont="1" applyFill="1" applyBorder="1" applyAlignment="1">
      <alignment horizontal="center" vertical="center" wrapText="1"/>
    </xf>
    <xf numFmtId="176" fontId="24" fillId="0" borderId="0" xfId="1" applyNumberFormat="1" applyFont="1" applyAlignment="1">
      <alignment horizontal="center" vertical="center"/>
    </xf>
    <xf numFmtId="176" fontId="21" fillId="14" borderId="5" xfId="1" applyNumberFormat="1" applyFont="1" applyFill="1" applyBorder="1" applyAlignment="1">
      <alignment horizontal="center" vertical="center" wrapText="1" shrinkToFit="1"/>
    </xf>
    <xf numFmtId="176" fontId="21" fillId="14" borderId="10" xfId="1" applyNumberFormat="1" applyFont="1" applyFill="1" applyBorder="1" applyAlignment="1">
      <alignment horizontal="center" vertical="center" wrapText="1" shrinkToFit="1"/>
    </xf>
    <xf numFmtId="176" fontId="21" fillId="15" borderId="1" xfId="1" applyNumberFormat="1" applyFont="1" applyFill="1" applyBorder="1" applyAlignment="1">
      <alignment horizontal="center" vertical="center" wrapText="1" shrinkToFit="1"/>
    </xf>
    <xf numFmtId="176" fontId="21" fillId="5" borderId="1" xfId="1" applyNumberFormat="1" applyFont="1" applyFill="1" applyBorder="1" applyAlignment="1">
      <alignment horizontal="center" vertical="center" wrapText="1" shrinkToFit="1"/>
    </xf>
    <xf numFmtId="176" fontId="14" fillId="0" borderId="1" xfId="1" applyNumberFormat="1" applyFont="1" applyBorder="1" applyAlignment="1">
      <alignment horizontal="center" vertical="center"/>
    </xf>
    <xf numFmtId="176" fontId="14" fillId="0" borderId="5" xfId="1" applyNumberFormat="1" applyFont="1" applyBorder="1" applyAlignment="1">
      <alignment horizontal="center" vertical="center"/>
    </xf>
    <xf numFmtId="176" fontId="18" fillId="3" borderId="1" xfId="1" applyNumberFormat="1" applyFont="1" applyFill="1" applyBorder="1" applyAlignment="1">
      <alignment horizontal="center" vertical="center"/>
    </xf>
    <xf numFmtId="176" fontId="21" fillId="4" borderId="26" xfId="1" applyNumberFormat="1" applyFont="1" applyFill="1" applyBorder="1" applyAlignment="1">
      <alignment horizontal="center" vertical="center" wrapText="1" shrinkToFit="1"/>
    </xf>
    <xf numFmtId="176" fontId="14" fillId="0" borderId="5" xfId="1" applyNumberFormat="1" applyFont="1" applyFill="1" applyBorder="1" applyAlignment="1">
      <alignment horizontal="center" vertical="center"/>
    </xf>
    <xf numFmtId="176" fontId="28" fillId="0" borderId="5" xfId="1" applyNumberFormat="1" applyFont="1" applyFill="1" applyBorder="1" applyAlignment="1">
      <alignment horizontal="center" vertical="center"/>
    </xf>
    <xf numFmtId="176" fontId="18" fillId="0" borderId="1" xfId="1" applyNumberFormat="1" applyFont="1" applyBorder="1" applyAlignment="1">
      <alignment horizontal="center" vertical="center"/>
    </xf>
    <xf numFmtId="176" fontId="18" fillId="0" borderId="5" xfId="1" applyNumberFormat="1" applyFont="1" applyBorder="1" applyAlignment="1">
      <alignment horizontal="center" vertical="center"/>
    </xf>
    <xf numFmtId="176" fontId="18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8" fillId="5" borderId="0" xfId="0" applyNumberFormat="1" applyFont="1" applyFill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4" fillId="3" borderId="0" xfId="0" applyNumberFormat="1" applyFont="1" applyFill="1" applyAlignment="1">
      <alignment horizontal="center" vertical="center"/>
    </xf>
    <xf numFmtId="0" fontId="18" fillId="6" borderId="0" xfId="0" applyNumberFormat="1" applyFont="1" applyFill="1" applyAlignment="1">
      <alignment horizontal="center" vertical="center"/>
    </xf>
    <xf numFmtId="0" fontId="18" fillId="0" borderId="25" xfId="0" applyNumberFormat="1" applyFont="1" applyBorder="1" applyAlignment="1">
      <alignment horizontal="center" vertical="center"/>
    </xf>
    <xf numFmtId="0" fontId="18" fillId="3" borderId="0" xfId="0" applyNumberFormat="1" applyFont="1" applyFill="1" applyAlignment="1">
      <alignment horizontal="center" vertical="center"/>
    </xf>
    <xf numFmtId="0" fontId="14" fillId="5" borderId="0" xfId="0" applyNumberFormat="1" applyFont="1" applyFill="1" applyAlignment="1">
      <alignment horizontal="center" vertical="center"/>
    </xf>
    <xf numFmtId="0" fontId="32" fillId="5" borderId="1" xfId="1" applyNumberFormat="1" applyFont="1" applyFill="1" applyBorder="1" applyAlignment="1">
      <alignment horizontal="center" vertical="center" wrapText="1" shrinkToFit="1"/>
    </xf>
    <xf numFmtId="0" fontId="31" fillId="0" borderId="0" xfId="0" applyNumberFormat="1" applyFont="1" applyAlignment="1">
      <alignment horizontal="left" vertical="center"/>
    </xf>
    <xf numFmtId="0" fontId="24" fillId="0" borderId="0" xfId="0" applyNumberFormat="1" applyFont="1" applyAlignment="1">
      <alignment horizontal="left" vertical="center"/>
    </xf>
    <xf numFmtId="0" fontId="21" fillId="14" borderId="5" xfId="0" applyNumberFormat="1" applyFont="1" applyFill="1" applyBorder="1" applyAlignment="1">
      <alignment horizontal="left" vertical="center" wrapText="1"/>
    </xf>
    <xf numFmtId="0" fontId="21" fillId="14" borderId="5" xfId="1" applyNumberFormat="1" applyFont="1" applyFill="1" applyBorder="1" applyAlignment="1">
      <alignment horizontal="left" vertical="center" wrapText="1"/>
    </xf>
    <xf numFmtId="0" fontId="21" fillId="14" borderId="10" xfId="0" applyNumberFormat="1" applyFont="1" applyFill="1" applyBorder="1" applyAlignment="1">
      <alignment horizontal="left" vertical="center" wrapText="1"/>
    </xf>
    <xf numFmtId="0" fontId="21" fillId="14" borderId="10" xfId="1" applyNumberFormat="1" applyFont="1" applyFill="1" applyBorder="1" applyAlignment="1">
      <alignment horizontal="left" vertical="center" wrapText="1"/>
    </xf>
    <xf numFmtId="0" fontId="21" fillId="15" borderId="1" xfId="0" applyNumberFormat="1" applyFont="1" applyFill="1" applyBorder="1" applyAlignment="1">
      <alignment horizontal="left" vertical="center" wrapText="1"/>
    </xf>
    <xf numFmtId="0" fontId="21" fillId="15" borderId="1" xfId="1" applyNumberFormat="1" applyFont="1" applyFill="1" applyBorder="1" applyAlignment="1">
      <alignment horizontal="left" vertical="center" wrapText="1"/>
    </xf>
    <xf numFmtId="0" fontId="21" fillId="5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left" vertical="center" shrinkToFit="1"/>
    </xf>
    <xf numFmtId="0" fontId="14" fillId="3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Border="1" applyAlignment="1">
      <alignment horizontal="left" vertical="center"/>
    </xf>
    <xf numFmtId="0" fontId="21" fillId="4" borderId="26" xfId="0" applyNumberFormat="1" applyFont="1" applyFill="1" applyBorder="1" applyAlignment="1">
      <alignment horizontal="left" vertical="center" wrapText="1"/>
    </xf>
    <xf numFmtId="0" fontId="21" fillId="4" borderId="26" xfId="1" applyNumberFormat="1" applyFont="1" applyFill="1" applyBorder="1" applyAlignment="1">
      <alignment horizontal="left" vertical="center" wrapText="1"/>
    </xf>
    <xf numFmtId="0" fontId="21" fillId="5" borderId="10" xfId="0" applyNumberFormat="1" applyFont="1" applyFill="1" applyBorder="1" applyAlignment="1">
      <alignment horizontal="left" vertical="center" wrapText="1"/>
    </xf>
    <xf numFmtId="0" fontId="18" fillId="0" borderId="1" xfId="1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/>
    </xf>
    <xf numFmtId="0" fontId="28" fillId="0" borderId="1" xfId="0" applyNumberFormat="1" applyFont="1" applyFill="1" applyBorder="1" applyAlignment="1">
      <alignment horizontal="left" vertical="center" wrapText="1"/>
    </xf>
    <xf numFmtId="0" fontId="28" fillId="0" borderId="1" xfId="0" applyNumberFormat="1" applyFont="1" applyFill="1" applyBorder="1" applyAlignment="1">
      <alignment horizontal="left" vertical="center"/>
    </xf>
    <xf numFmtId="0" fontId="14" fillId="3" borderId="1" xfId="0" applyNumberFormat="1" applyFont="1" applyFill="1" applyBorder="1" applyAlignment="1">
      <alignment horizontal="left" vertical="center" shrinkToFit="1"/>
    </xf>
    <xf numFmtId="0" fontId="14" fillId="0" borderId="5" xfId="0" applyNumberFormat="1" applyFont="1" applyFill="1" applyBorder="1" applyAlignment="1">
      <alignment horizontal="left" vertical="center" wrapText="1"/>
    </xf>
    <xf numFmtId="0" fontId="14" fillId="0" borderId="5" xfId="0" applyNumberFormat="1" applyFont="1" applyFill="1" applyBorder="1" applyAlignment="1">
      <alignment horizontal="left" vertical="center"/>
    </xf>
    <xf numFmtId="0" fontId="28" fillId="0" borderId="5" xfId="0" applyNumberFormat="1" applyFont="1" applyFill="1" applyBorder="1" applyAlignment="1">
      <alignment horizontal="left" vertical="center" wrapText="1"/>
    </xf>
    <xf numFmtId="0" fontId="28" fillId="0" borderId="5" xfId="0" applyNumberFormat="1" applyFont="1" applyFill="1" applyBorder="1" applyAlignment="1">
      <alignment horizontal="left" vertical="center"/>
    </xf>
    <xf numFmtId="0" fontId="32" fillId="5" borderId="1" xfId="0" applyNumberFormat="1" applyFont="1" applyFill="1" applyBorder="1" applyAlignment="1">
      <alignment horizontal="left" vertical="center" wrapText="1"/>
    </xf>
    <xf numFmtId="0" fontId="32" fillId="5" borderId="1" xfId="1" applyNumberFormat="1" applyFont="1" applyFill="1" applyBorder="1" applyAlignment="1">
      <alignment horizontal="left" vertical="center" wrapText="1"/>
    </xf>
    <xf numFmtId="0" fontId="18" fillId="0" borderId="1" xfId="0" applyNumberFormat="1" applyFont="1" applyBorder="1" applyAlignment="1">
      <alignment horizontal="left" vertical="center"/>
    </xf>
    <xf numFmtId="0" fontId="21" fillId="4" borderId="26" xfId="1" applyNumberFormat="1" applyFont="1" applyFill="1" applyBorder="1" applyAlignment="1">
      <alignment horizontal="left" vertical="center" wrapText="1" shrinkToFit="1"/>
    </xf>
    <xf numFmtId="0" fontId="18" fillId="0" borderId="0" xfId="0" applyNumberFormat="1" applyFont="1" applyAlignment="1">
      <alignment horizontal="left" vertical="center"/>
    </xf>
    <xf numFmtId="0" fontId="20" fillId="0" borderId="0" xfId="0" applyNumberFormat="1" applyFont="1" applyAlignment="1">
      <alignment horizontal="center" vertical="center"/>
    </xf>
    <xf numFmtId="0" fontId="18" fillId="8" borderId="0" xfId="0" applyNumberFormat="1" applyFont="1" applyFill="1" applyAlignment="1">
      <alignment horizontal="center" vertical="center" wrapText="1"/>
    </xf>
    <xf numFmtId="0" fontId="14" fillId="8" borderId="0" xfId="0" applyNumberFormat="1" applyFont="1" applyFill="1" applyAlignment="1">
      <alignment horizontal="center" vertical="center"/>
    </xf>
    <xf numFmtId="0" fontId="14" fillId="0" borderId="2" xfId="1" applyNumberFormat="1" applyFont="1" applyFill="1" applyBorder="1" applyAlignment="1">
      <alignment horizontal="center" vertical="center"/>
    </xf>
    <xf numFmtId="0" fontId="14" fillId="0" borderId="1" xfId="5" applyNumberFormat="1" applyFont="1" applyFill="1" applyBorder="1" applyAlignment="1">
      <alignment horizontal="center" vertical="center"/>
    </xf>
    <xf numFmtId="0" fontId="14" fillId="0" borderId="1" xfId="2" applyNumberFormat="1" applyFont="1" applyFill="1" applyBorder="1" applyAlignment="1">
      <alignment horizontal="center" vertical="center" wrapText="1"/>
    </xf>
    <xf numFmtId="0" fontId="21" fillId="5" borderId="5" xfId="1" applyNumberFormat="1" applyFont="1" applyFill="1" applyBorder="1" applyAlignment="1">
      <alignment horizontal="center" vertical="center" shrinkToFit="1"/>
    </xf>
    <xf numFmtId="0" fontId="14" fillId="0" borderId="25" xfId="0" applyNumberFormat="1" applyFont="1" applyBorder="1" applyAlignment="1">
      <alignment horizontal="center" vertical="center"/>
    </xf>
    <xf numFmtId="0" fontId="14" fillId="0" borderId="10" xfId="2" applyNumberFormat="1" applyFont="1" applyFill="1" applyBorder="1" applyAlignment="1">
      <alignment horizontal="center" vertical="center"/>
    </xf>
    <xf numFmtId="0" fontId="14" fillId="0" borderId="12" xfId="1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4" fillId="0" borderId="23" xfId="1" applyNumberFormat="1" applyFont="1" applyFill="1" applyBorder="1" applyAlignment="1">
      <alignment horizontal="center" vertical="center"/>
    </xf>
    <xf numFmtId="0" fontId="14" fillId="0" borderId="14" xfId="2" applyNumberFormat="1" applyFont="1" applyFill="1" applyBorder="1" applyAlignment="1">
      <alignment horizontal="center" vertical="center"/>
    </xf>
    <xf numFmtId="0" fontId="14" fillId="3" borderId="5" xfId="2" applyNumberFormat="1" applyFont="1" applyFill="1" applyBorder="1" applyAlignment="1">
      <alignment horizontal="center" vertical="center"/>
    </xf>
    <xf numFmtId="0" fontId="14" fillId="3" borderId="5" xfId="1" applyNumberFormat="1" applyFont="1" applyFill="1" applyBorder="1" applyAlignment="1">
      <alignment horizontal="center" vertical="center"/>
    </xf>
    <xf numFmtId="0" fontId="17" fillId="3" borderId="5" xfId="0" applyNumberFormat="1" applyFont="1" applyFill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left" vertical="center"/>
    </xf>
    <xf numFmtId="0" fontId="21" fillId="5" borderId="5" xfId="0" applyNumberFormat="1" applyFont="1" applyFill="1" applyBorder="1" applyAlignment="1">
      <alignment horizontal="left" vertical="center" wrapText="1"/>
    </xf>
    <xf numFmtId="0" fontId="14" fillId="0" borderId="5" xfId="0" applyNumberFormat="1" applyFont="1" applyFill="1" applyBorder="1" applyAlignment="1">
      <alignment horizontal="left" vertical="center" shrinkToFit="1"/>
    </xf>
    <xf numFmtId="0" fontId="14" fillId="0" borderId="10" xfId="0" applyNumberFormat="1" applyFont="1" applyFill="1" applyBorder="1" applyAlignment="1">
      <alignment horizontal="left" vertical="center" shrinkToFit="1"/>
    </xf>
    <xf numFmtId="0" fontId="14" fillId="0" borderId="14" xfId="0" applyNumberFormat="1" applyFont="1" applyFill="1" applyBorder="1" applyAlignment="1">
      <alignment horizontal="left" vertical="center" shrinkToFit="1"/>
    </xf>
    <xf numFmtId="0" fontId="14" fillId="3" borderId="5" xfId="0" applyNumberFormat="1" applyFont="1" applyFill="1" applyBorder="1" applyAlignment="1">
      <alignment horizontal="left" vertical="center" shrinkToFit="1"/>
    </xf>
    <xf numFmtId="0" fontId="14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176" fontId="20" fillId="0" borderId="0" xfId="1" applyNumberFormat="1" applyFont="1" applyAlignment="1">
      <alignment horizontal="center" vertical="center"/>
    </xf>
    <xf numFmtId="176" fontId="14" fillId="0" borderId="10" xfId="1" applyNumberFormat="1" applyFont="1" applyFill="1" applyBorder="1" applyAlignment="1">
      <alignment horizontal="center" vertical="center"/>
    </xf>
    <xf numFmtId="176" fontId="14" fillId="0" borderId="14" xfId="1" applyNumberFormat="1" applyFont="1" applyFill="1" applyBorder="1" applyAlignment="1">
      <alignment horizontal="center" vertical="center"/>
    </xf>
    <xf numFmtId="176" fontId="14" fillId="3" borderId="5" xfId="1" applyNumberFormat="1" applyFont="1" applyFill="1" applyBorder="1" applyAlignment="1">
      <alignment horizontal="center" vertical="center"/>
    </xf>
    <xf numFmtId="176" fontId="14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32" fillId="5" borderId="1" xfId="1" applyNumberFormat="1" applyFont="1" applyFill="1" applyBorder="1" applyAlignment="1">
      <alignment horizontal="center" vertical="center" wrapText="1" shrinkToFit="1"/>
    </xf>
    <xf numFmtId="0" fontId="10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21" fillId="5" borderId="1" xfId="0" applyNumberFormat="1" applyFont="1" applyFill="1" applyBorder="1" applyAlignment="1">
      <alignment horizontal="left" vertical="center" wrapText="1" shrinkToFit="1"/>
    </xf>
    <xf numFmtId="0" fontId="14" fillId="0" borderId="10" xfId="0" applyNumberFormat="1" applyFont="1" applyFill="1" applyBorder="1" applyAlignment="1">
      <alignment horizontal="left" vertical="center" wrapText="1"/>
    </xf>
    <xf numFmtId="0" fontId="14" fillId="0" borderId="14" xfId="1" applyNumberFormat="1" applyFont="1" applyFill="1" applyBorder="1" applyAlignment="1">
      <alignment horizontal="left" vertical="center" wrapText="1"/>
    </xf>
    <xf numFmtId="0" fontId="11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0" fontId="14" fillId="0" borderId="1" xfId="2" applyNumberFormat="1" applyFont="1" applyFill="1" applyBorder="1" applyAlignment="1">
      <alignment horizontal="left" vertical="center"/>
    </xf>
    <xf numFmtId="0" fontId="14" fillId="0" borderId="10" xfId="2" applyNumberFormat="1" applyFont="1" applyFill="1" applyBorder="1" applyAlignment="1">
      <alignment horizontal="left" vertical="center" shrinkToFit="1"/>
    </xf>
    <xf numFmtId="0" fontId="14" fillId="0" borderId="14" xfId="0" applyNumberFormat="1" applyFont="1" applyFill="1" applyBorder="1" applyAlignment="1">
      <alignment horizontal="left" vertical="center" wrapText="1"/>
    </xf>
    <xf numFmtId="0" fontId="14" fillId="0" borderId="11" xfId="0" applyNumberFormat="1" applyFont="1" applyFill="1" applyBorder="1" applyAlignment="1">
      <alignment horizontal="center" vertical="center"/>
    </xf>
    <xf numFmtId="0" fontId="21" fillId="4" borderId="27" xfId="1" applyNumberFormat="1" applyFont="1" applyFill="1" applyBorder="1" applyAlignment="1">
      <alignment horizontal="center" vertical="center" wrapText="1" shrinkToFit="1"/>
    </xf>
    <xf numFmtId="0" fontId="14" fillId="16" borderId="1" xfId="1" applyNumberFormat="1" applyFont="1" applyFill="1" applyBorder="1" applyAlignment="1">
      <alignment horizontal="center" vertical="center"/>
    </xf>
    <xf numFmtId="0" fontId="11" fillId="5" borderId="0" xfId="0" applyNumberFormat="1" applyFont="1" applyFill="1" applyAlignment="1">
      <alignment horizontal="center" vertical="center"/>
    </xf>
    <xf numFmtId="176" fontId="10" fillId="0" borderId="0" xfId="1" applyNumberFormat="1" applyFont="1" applyAlignment="1">
      <alignment horizontal="center" vertical="center"/>
    </xf>
    <xf numFmtId="176" fontId="18" fillId="0" borderId="0" xfId="1" applyNumberFormat="1" applyFont="1" applyFill="1" applyBorder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0" fontId="28" fillId="0" borderId="1" xfId="0" applyNumberFormat="1" applyFont="1" applyBorder="1" applyAlignment="1">
      <alignment horizontal="center" vertical="center"/>
    </xf>
    <xf numFmtId="0" fontId="28" fillId="0" borderId="5" xfId="0" applyNumberFormat="1" applyFont="1" applyBorder="1" applyAlignment="1">
      <alignment horizontal="left" vertical="center"/>
    </xf>
    <xf numFmtId="0" fontId="28" fillId="0" borderId="5" xfId="0" applyNumberFormat="1" applyFont="1" applyBorder="1" applyAlignment="1">
      <alignment horizontal="center" vertical="center"/>
    </xf>
    <xf numFmtId="0" fontId="17" fillId="6" borderId="1" xfId="1" applyNumberFormat="1" applyFont="1" applyFill="1" applyBorder="1" applyAlignment="1">
      <alignment horizontal="center" vertical="center"/>
    </xf>
    <xf numFmtId="0" fontId="28" fillId="0" borderId="1" xfId="0" applyNumberFormat="1" applyFont="1" applyBorder="1" applyAlignment="1">
      <alignment horizontal="left" vertical="center"/>
    </xf>
    <xf numFmtId="0" fontId="14" fillId="16" borderId="1" xfId="0" applyNumberFormat="1" applyFont="1" applyFill="1" applyBorder="1" applyAlignment="1">
      <alignment horizontal="left" vertical="center"/>
    </xf>
    <xf numFmtId="176" fontId="14" fillId="16" borderId="1" xfId="1" applyNumberFormat="1" applyFont="1" applyFill="1" applyBorder="1" applyAlignment="1">
      <alignment horizontal="center" vertical="center"/>
    </xf>
    <xf numFmtId="0" fontId="17" fillId="16" borderId="1" xfId="0" applyNumberFormat="1" applyFont="1" applyFill="1" applyBorder="1" applyAlignment="1">
      <alignment horizontal="center" vertical="center"/>
    </xf>
    <xf numFmtId="0" fontId="14" fillId="18" borderId="1" xfId="1" applyNumberFormat="1" applyFont="1" applyFill="1" applyBorder="1" applyAlignment="1">
      <alignment horizontal="center" vertical="center"/>
    </xf>
    <xf numFmtId="0" fontId="28" fillId="6" borderId="1" xfId="1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14" fillId="17" borderId="1" xfId="1" applyNumberFormat="1" applyFont="1" applyFill="1" applyBorder="1" applyAlignment="1">
      <alignment horizontal="center" vertical="center"/>
    </xf>
    <xf numFmtId="0" fontId="18" fillId="17" borderId="0" xfId="0" applyNumberFormat="1" applyFont="1" applyFill="1" applyAlignment="1">
      <alignment horizontal="center" vertical="center"/>
    </xf>
    <xf numFmtId="0" fontId="18" fillId="17" borderId="1" xfId="1" applyNumberFormat="1" applyFont="1" applyFill="1" applyBorder="1" applyAlignment="1">
      <alignment horizontal="center" vertical="center"/>
    </xf>
    <xf numFmtId="0" fontId="14" fillId="19" borderId="1" xfId="1" applyNumberFormat="1" applyFont="1" applyFill="1" applyBorder="1" applyAlignment="1">
      <alignment horizontal="center" vertical="center"/>
    </xf>
    <xf numFmtId="0" fontId="14" fillId="6" borderId="1" xfId="0" applyNumberFormat="1" applyFont="1" applyFill="1" applyBorder="1" applyAlignment="1">
      <alignment horizontal="center" vertical="center"/>
    </xf>
    <xf numFmtId="0" fontId="14" fillId="6" borderId="1" xfId="1" applyNumberFormat="1" applyFont="1" applyFill="1" applyBorder="1" applyAlignment="1">
      <alignment horizontal="left" vertical="center" wrapText="1"/>
    </xf>
    <xf numFmtId="0" fontId="14" fillId="6" borderId="1" xfId="1" applyNumberFormat="1" applyFont="1" applyFill="1" applyBorder="1" applyAlignment="1">
      <alignment horizontal="center" vertical="center"/>
    </xf>
    <xf numFmtId="176" fontId="14" fillId="6" borderId="1" xfId="1" applyNumberFormat="1" applyFont="1" applyFill="1" applyBorder="1" applyAlignment="1">
      <alignment horizontal="center" vertical="center"/>
    </xf>
    <xf numFmtId="0" fontId="14" fillId="6" borderId="1" xfId="0" applyNumberFormat="1" applyFont="1" applyFill="1" applyBorder="1" applyAlignment="1">
      <alignment horizontal="left" vertical="center" wrapText="1"/>
    </xf>
    <xf numFmtId="0" fontId="14" fillId="6" borderId="1" xfId="0" applyNumberFormat="1" applyFont="1" applyFill="1" applyBorder="1" applyAlignment="1">
      <alignment horizontal="left" vertical="center"/>
    </xf>
    <xf numFmtId="0" fontId="14" fillId="6" borderId="1" xfId="2" applyNumberFormat="1" applyFont="1" applyFill="1" applyBorder="1" applyAlignment="1">
      <alignment horizontal="center" vertical="center"/>
    </xf>
    <xf numFmtId="0" fontId="14" fillId="6" borderId="22" xfId="0" applyNumberFormat="1" applyFont="1" applyFill="1" applyBorder="1" applyAlignment="1">
      <alignment horizontal="center" vertical="center"/>
    </xf>
    <xf numFmtId="0" fontId="14" fillId="6" borderId="11" xfId="0" applyNumberFormat="1" applyFont="1" applyFill="1" applyBorder="1" applyAlignment="1">
      <alignment horizontal="center" vertical="center"/>
    </xf>
    <xf numFmtId="0" fontId="14" fillId="6" borderId="11" xfId="1" applyNumberFormat="1" applyFont="1" applyFill="1" applyBorder="1" applyAlignment="1">
      <alignment horizontal="center" vertical="center"/>
    </xf>
    <xf numFmtId="0" fontId="27" fillId="20" borderId="22" xfId="1" applyNumberFormat="1" applyFont="1" applyFill="1" applyBorder="1" applyAlignment="1">
      <alignment horizontal="center" vertical="center" wrapText="1"/>
    </xf>
    <xf numFmtId="41" fontId="21" fillId="20" borderId="1" xfId="1" applyFont="1" applyFill="1" applyBorder="1" applyAlignment="1">
      <alignment horizontal="center" vertical="center" shrinkToFit="1"/>
    </xf>
    <xf numFmtId="179" fontId="21" fillId="20" borderId="1" xfId="1" applyNumberFormat="1" applyFont="1" applyFill="1" applyBorder="1" applyAlignment="1">
      <alignment horizontal="right" vertical="center"/>
    </xf>
    <xf numFmtId="41" fontId="21" fillId="20" borderId="1" xfId="1" applyNumberFormat="1" applyFont="1" applyFill="1" applyBorder="1" applyAlignment="1">
      <alignment horizontal="right" vertical="center"/>
    </xf>
    <xf numFmtId="41" fontId="21" fillId="20" borderId="1" xfId="0" applyNumberFormat="1" applyFont="1" applyFill="1" applyBorder="1" applyAlignment="1">
      <alignment horizontal="right" vertical="center"/>
    </xf>
    <xf numFmtId="179" fontId="21" fillId="20" borderId="2" xfId="0" applyNumberFormat="1" applyFont="1" applyFill="1" applyBorder="1" applyAlignment="1">
      <alignment horizontal="right" vertical="center"/>
    </xf>
    <xf numFmtId="41" fontId="14" fillId="20" borderId="32" xfId="0" applyNumberFormat="1" applyFont="1" applyFill="1" applyBorder="1" applyAlignment="1">
      <alignment horizontal="center" vertical="center"/>
    </xf>
    <xf numFmtId="41" fontId="14" fillId="20" borderId="1" xfId="0" applyNumberFormat="1" applyFont="1" applyFill="1" applyBorder="1" applyAlignment="1">
      <alignment horizontal="center" vertical="center"/>
    </xf>
    <xf numFmtId="0" fontId="18" fillId="20" borderId="0" xfId="0" applyFont="1" applyFill="1">
      <alignment vertical="center"/>
    </xf>
    <xf numFmtId="0" fontId="27" fillId="21" borderId="22" xfId="1" applyNumberFormat="1" applyFont="1" applyFill="1" applyBorder="1" applyAlignment="1">
      <alignment horizontal="center" vertical="center" wrapText="1"/>
    </xf>
    <xf numFmtId="41" fontId="21" fillId="21" borderId="1" xfId="1" applyFont="1" applyFill="1" applyBorder="1" applyAlignment="1">
      <alignment horizontal="center" vertical="center" shrinkToFit="1"/>
    </xf>
    <xf numFmtId="179" fontId="21" fillId="21" borderId="1" xfId="1" applyNumberFormat="1" applyFont="1" applyFill="1" applyBorder="1" applyAlignment="1">
      <alignment horizontal="right" vertical="center"/>
    </xf>
    <xf numFmtId="41" fontId="21" fillId="21" borderId="1" xfId="1" applyNumberFormat="1" applyFont="1" applyFill="1" applyBorder="1" applyAlignment="1">
      <alignment horizontal="right" vertical="center"/>
    </xf>
    <xf numFmtId="41" fontId="21" fillId="21" borderId="1" xfId="0" applyNumberFormat="1" applyFont="1" applyFill="1" applyBorder="1" applyAlignment="1">
      <alignment horizontal="right" vertical="center"/>
    </xf>
    <xf numFmtId="179" fontId="21" fillId="21" borderId="2" xfId="0" applyNumberFormat="1" applyFont="1" applyFill="1" applyBorder="1" applyAlignment="1">
      <alignment horizontal="right" vertical="center"/>
    </xf>
    <xf numFmtId="41" fontId="14" fillId="21" borderId="32" xfId="0" applyNumberFormat="1" applyFont="1" applyFill="1" applyBorder="1" applyAlignment="1">
      <alignment horizontal="center" vertical="center"/>
    </xf>
    <xf numFmtId="41" fontId="14" fillId="21" borderId="1" xfId="0" applyNumberFormat="1" applyFont="1" applyFill="1" applyBorder="1" applyAlignment="1">
      <alignment horizontal="center" vertical="center"/>
    </xf>
    <xf numFmtId="0" fontId="18" fillId="21" borderId="0" xfId="0" applyFont="1" applyFill="1">
      <alignment vertical="center"/>
    </xf>
    <xf numFmtId="179" fontId="21" fillId="21" borderId="1" xfId="0" applyNumberFormat="1" applyFont="1" applyFill="1" applyBorder="1" applyAlignment="1">
      <alignment horizontal="right" vertical="center"/>
    </xf>
    <xf numFmtId="179" fontId="21" fillId="20" borderId="1" xfId="0" applyNumberFormat="1" applyFont="1" applyFill="1" applyBorder="1" applyAlignment="1">
      <alignment horizontal="right" vertical="center"/>
    </xf>
    <xf numFmtId="0" fontId="27" fillId="13" borderId="17" xfId="1" applyNumberFormat="1" applyFont="1" applyFill="1" applyBorder="1" applyAlignment="1">
      <alignment horizontal="center" vertical="center" wrapText="1"/>
    </xf>
    <xf numFmtId="0" fontId="27" fillId="20" borderId="15" xfId="1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21" fillId="11" borderId="3" xfId="0" applyNumberFormat="1" applyFont="1" applyFill="1" applyBorder="1" applyAlignment="1">
      <alignment horizontal="center" vertical="center" wrapText="1"/>
    </xf>
    <xf numFmtId="41" fontId="21" fillId="11" borderId="1" xfId="1" applyFont="1" applyFill="1" applyBorder="1" applyAlignment="1">
      <alignment horizontal="center" vertical="center" shrinkToFit="1"/>
    </xf>
    <xf numFmtId="41" fontId="21" fillId="11" borderId="1" xfId="1" applyFont="1" applyFill="1" applyBorder="1" applyAlignment="1">
      <alignment horizontal="center" vertical="center" wrapText="1" shrinkToFit="1"/>
    </xf>
    <xf numFmtId="0" fontId="21" fillId="11" borderId="1" xfId="0" applyNumberFormat="1" applyFont="1" applyFill="1" applyBorder="1" applyAlignment="1">
      <alignment horizontal="center" vertical="center" wrapText="1" shrinkToFit="1"/>
    </xf>
    <xf numFmtId="0" fontId="25" fillId="14" borderId="6" xfId="0" applyFont="1" applyFill="1" applyBorder="1" applyAlignment="1">
      <alignment horizontal="center" vertical="center"/>
    </xf>
    <xf numFmtId="0" fontId="25" fillId="14" borderId="30" xfId="0" applyFont="1" applyFill="1" applyBorder="1" applyAlignment="1">
      <alignment horizontal="center" vertical="center"/>
    </xf>
    <xf numFmtId="0" fontId="25" fillId="14" borderId="7" xfId="0" applyFont="1" applyFill="1" applyBorder="1" applyAlignment="1">
      <alignment horizontal="center" vertical="center"/>
    </xf>
    <xf numFmtId="0" fontId="25" fillId="14" borderId="8" xfId="0" applyFont="1" applyFill="1" applyBorder="1" applyAlignment="1">
      <alignment horizontal="center" vertical="center"/>
    </xf>
    <xf numFmtId="0" fontId="25" fillId="14" borderId="18" xfId="0" applyFont="1" applyFill="1" applyBorder="1" applyAlignment="1">
      <alignment horizontal="center" vertical="center"/>
    </xf>
    <xf numFmtId="0" fontId="21" fillId="11" borderId="5" xfId="0" applyNumberFormat="1" applyFont="1" applyFill="1" applyBorder="1" applyAlignment="1">
      <alignment horizontal="center" vertical="center" wrapText="1"/>
    </xf>
    <xf numFmtId="0" fontId="21" fillId="11" borderId="10" xfId="0" applyNumberFormat="1" applyFont="1" applyFill="1" applyBorder="1" applyAlignment="1">
      <alignment horizontal="center" vertical="center" wrapText="1"/>
    </xf>
    <xf numFmtId="0" fontId="27" fillId="3" borderId="32" xfId="1" applyNumberFormat="1" applyFont="1" applyFill="1" applyBorder="1" applyAlignment="1">
      <alignment horizontal="center" vertical="center" wrapText="1"/>
    </xf>
    <xf numFmtId="0" fontId="27" fillId="3" borderId="22" xfId="1" applyNumberFormat="1" applyFont="1" applyFill="1" applyBorder="1" applyAlignment="1">
      <alignment horizontal="center" vertical="center" wrapText="1"/>
    </xf>
    <xf numFmtId="0" fontId="26" fillId="14" borderId="20" xfId="0" applyFont="1" applyFill="1" applyBorder="1" applyAlignment="1">
      <alignment horizontal="center" vertical="center"/>
    </xf>
    <xf numFmtId="0" fontId="26" fillId="14" borderId="18" xfId="0" applyFont="1" applyFill="1" applyBorder="1" applyAlignment="1">
      <alignment horizontal="center" vertical="center"/>
    </xf>
    <xf numFmtId="0" fontId="26" fillId="14" borderId="21" xfId="0" applyFont="1" applyFill="1" applyBorder="1" applyAlignment="1">
      <alignment horizontal="center" vertical="center"/>
    </xf>
    <xf numFmtId="41" fontId="21" fillId="11" borderId="2" xfId="1" applyFont="1" applyFill="1" applyBorder="1" applyAlignment="1">
      <alignment horizontal="center" vertical="center" shrinkToFit="1"/>
    </xf>
    <xf numFmtId="0" fontId="27" fillId="10" borderId="13" xfId="1" applyNumberFormat="1" applyFont="1" applyFill="1" applyBorder="1" applyAlignment="1">
      <alignment horizontal="center" vertical="center" wrapText="1"/>
    </xf>
    <xf numFmtId="0" fontId="27" fillId="10" borderId="31" xfId="1" applyNumberFormat="1" applyFont="1" applyFill="1" applyBorder="1" applyAlignment="1">
      <alignment horizontal="center" vertical="center" wrapText="1"/>
    </xf>
    <xf numFmtId="0" fontId="27" fillId="3" borderId="2" xfId="1" applyNumberFormat="1" applyFont="1" applyFill="1" applyBorder="1" applyAlignment="1">
      <alignment horizontal="center" vertical="center" wrapText="1"/>
    </xf>
    <xf numFmtId="0" fontId="27" fillId="20" borderId="17" xfId="1" applyNumberFormat="1" applyFont="1" applyFill="1" applyBorder="1" applyAlignment="1">
      <alignment horizontal="center" vertical="center" wrapText="1"/>
    </xf>
    <xf numFmtId="0" fontId="27" fillId="20" borderId="16" xfId="1" applyNumberFormat="1" applyFont="1" applyFill="1" applyBorder="1" applyAlignment="1">
      <alignment horizontal="center" vertical="center" wrapText="1"/>
    </xf>
    <xf numFmtId="0" fontId="27" fillId="2" borderId="13" xfId="1" applyNumberFormat="1" applyFont="1" applyFill="1" applyBorder="1" applyAlignment="1">
      <alignment horizontal="center" vertical="center" wrapText="1"/>
    </xf>
    <xf numFmtId="0" fontId="27" fillId="2" borderId="31" xfId="1" applyNumberFormat="1" applyFont="1" applyFill="1" applyBorder="1" applyAlignment="1">
      <alignment horizontal="center" vertical="center" wrapText="1"/>
    </xf>
    <xf numFmtId="0" fontId="27" fillId="2" borderId="9" xfId="1" applyNumberFormat="1" applyFont="1" applyFill="1" applyBorder="1" applyAlignment="1">
      <alignment horizontal="center" vertical="center" wrapText="1"/>
    </xf>
    <xf numFmtId="0" fontId="27" fillId="15" borderId="32" xfId="1" applyNumberFormat="1" applyFont="1" applyFill="1" applyBorder="1" applyAlignment="1">
      <alignment horizontal="center" vertical="center" wrapText="1"/>
    </xf>
    <xf numFmtId="0" fontId="27" fillId="15" borderId="22" xfId="1" applyNumberFormat="1" applyFont="1" applyFill="1" applyBorder="1" applyAlignment="1">
      <alignment horizontal="center" vertical="center" wrapText="1"/>
    </xf>
    <xf numFmtId="0" fontId="21" fillId="3" borderId="29" xfId="0" applyNumberFormat="1" applyFont="1" applyFill="1" applyBorder="1" applyAlignment="1">
      <alignment horizontal="center" vertical="center" wrapText="1" shrinkToFit="1"/>
    </xf>
    <xf numFmtId="0" fontId="21" fillId="3" borderId="16" xfId="0" applyNumberFormat="1" applyFont="1" applyFill="1" applyBorder="1" applyAlignment="1">
      <alignment horizontal="center" vertical="center" wrapText="1" shrinkToFit="1"/>
    </xf>
    <xf numFmtId="0" fontId="21" fillId="3" borderId="28" xfId="0" applyNumberFormat="1" applyFont="1" applyFill="1" applyBorder="1" applyAlignment="1">
      <alignment horizontal="center" vertical="center" wrapText="1" shrinkToFit="1"/>
    </xf>
    <xf numFmtId="0" fontId="19" fillId="0" borderId="24" xfId="0" applyNumberFormat="1" applyFont="1" applyBorder="1" applyAlignment="1">
      <alignment horizontal="center" vertical="center"/>
    </xf>
    <xf numFmtId="0" fontId="21" fillId="3" borderId="17" xfId="0" applyNumberFormat="1" applyFont="1" applyFill="1" applyBorder="1" applyAlignment="1">
      <alignment horizontal="center" vertical="center" wrapText="1" shrinkToFit="1"/>
    </xf>
    <xf numFmtId="0" fontId="23" fillId="0" borderId="24" xfId="0" applyNumberFormat="1" applyFont="1" applyBorder="1" applyAlignment="1">
      <alignment horizontal="center" vertical="center"/>
    </xf>
    <xf numFmtId="0" fontId="21" fillId="3" borderId="5" xfId="0" applyNumberFormat="1" applyFont="1" applyFill="1" applyBorder="1" applyAlignment="1">
      <alignment horizontal="center" vertical="center" wrapText="1" shrinkToFit="1"/>
    </xf>
    <xf numFmtId="0" fontId="21" fillId="3" borderId="14" xfId="0" applyNumberFormat="1" applyFont="1" applyFill="1" applyBorder="1" applyAlignment="1">
      <alignment horizontal="center" vertical="center" wrapText="1" shrinkToFit="1"/>
    </xf>
    <xf numFmtId="0" fontId="21" fillId="3" borderId="10" xfId="0" applyNumberFormat="1" applyFont="1" applyFill="1" applyBorder="1" applyAlignment="1">
      <alignment horizontal="center" vertical="center" wrapText="1" shrinkToFit="1"/>
    </xf>
    <xf numFmtId="0" fontId="12" fillId="0" borderId="24" xfId="0" applyNumberFormat="1" applyFont="1" applyBorder="1" applyAlignment="1">
      <alignment horizontal="center" vertical="center"/>
    </xf>
    <xf numFmtId="0" fontId="35" fillId="0" borderId="5" xfId="0" applyNumberFormat="1" applyFont="1" applyBorder="1" applyAlignment="1">
      <alignment horizontal="center" vertical="center"/>
    </xf>
    <xf numFmtId="0" fontId="35" fillId="0" borderId="14" xfId="0" applyNumberFormat="1" applyFont="1" applyBorder="1" applyAlignment="1">
      <alignment horizontal="center" vertical="center"/>
    </xf>
    <xf numFmtId="0" fontId="35" fillId="0" borderId="10" xfId="0" applyNumberFormat="1" applyFont="1" applyBorder="1" applyAlignment="1">
      <alignment horizontal="center" vertical="center"/>
    </xf>
    <xf numFmtId="0" fontId="27" fillId="9" borderId="5" xfId="1" applyNumberFormat="1" applyFont="1" applyFill="1" applyBorder="1" applyAlignment="1">
      <alignment horizontal="center" vertical="center" wrapText="1"/>
    </xf>
    <xf numFmtId="0" fontId="27" fillId="9" borderId="14" xfId="1" applyNumberFormat="1" applyFont="1" applyFill="1" applyBorder="1" applyAlignment="1">
      <alignment horizontal="center" vertical="center" wrapText="1"/>
    </xf>
    <xf numFmtId="0" fontId="27" fillId="9" borderId="33" xfId="1" applyNumberFormat="1" applyFont="1" applyFill="1" applyBorder="1" applyAlignment="1">
      <alignment horizontal="center" vertical="center" wrapText="1"/>
    </xf>
    <xf numFmtId="0" fontId="27" fillId="5" borderId="26" xfId="1" applyNumberFormat="1" applyFont="1" applyFill="1" applyBorder="1" applyAlignment="1">
      <alignment horizontal="center" vertical="center" wrapText="1"/>
    </xf>
    <xf numFmtId="41" fontId="21" fillId="9" borderId="26" xfId="1" applyFont="1" applyFill="1" applyBorder="1" applyAlignment="1">
      <alignment horizontal="center" vertical="center" shrinkToFit="1"/>
    </xf>
    <xf numFmtId="179" fontId="21" fillId="5" borderId="26" xfId="1" applyNumberFormat="1" applyFont="1" applyFill="1" applyBorder="1" applyAlignment="1">
      <alignment horizontal="right" vertical="center"/>
    </xf>
    <xf numFmtId="0" fontId="21" fillId="5" borderId="26" xfId="1" applyNumberFormat="1" applyFont="1" applyFill="1" applyBorder="1" applyAlignment="1">
      <alignment horizontal="right" vertical="center"/>
    </xf>
    <xf numFmtId="176" fontId="21" fillId="15" borderId="1" xfId="0" applyNumberFormat="1" applyFont="1" applyFill="1" applyBorder="1" applyAlignment="1">
      <alignment horizontal="center" vertical="center" wrapText="1" shrinkToFit="1"/>
    </xf>
  </cellXfs>
  <cellStyles count="983">
    <cellStyle name="쉼표 [0]" xfId="1" builtinId="6"/>
    <cellStyle name="쉼표 [0] 10" xfId="5" xr:uid="{00000000-0005-0000-0000-000001000000}"/>
    <cellStyle name="쉼표 [0] 10 2" xfId="6" xr:uid="{00000000-0005-0000-0000-000002000000}"/>
    <cellStyle name="쉼표 [0] 100" xfId="7" xr:uid="{00000000-0005-0000-0000-000003000000}"/>
    <cellStyle name="쉼표 [0] 100 2" xfId="8" xr:uid="{00000000-0005-0000-0000-000004000000}"/>
    <cellStyle name="쉼표 [0] 101" xfId="9" xr:uid="{00000000-0005-0000-0000-000005000000}"/>
    <cellStyle name="쉼표 [0] 101 2" xfId="10" xr:uid="{00000000-0005-0000-0000-000006000000}"/>
    <cellStyle name="쉼표 [0] 102" xfId="11" xr:uid="{00000000-0005-0000-0000-000007000000}"/>
    <cellStyle name="쉼표 [0] 102 2" xfId="12" xr:uid="{00000000-0005-0000-0000-000008000000}"/>
    <cellStyle name="쉼표 [0] 103" xfId="13" xr:uid="{00000000-0005-0000-0000-000009000000}"/>
    <cellStyle name="쉼표 [0] 103 2" xfId="14" xr:uid="{00000000-0005-0000-0000-00000A000000}"/>
    <cellStyle name="쉼표 [0] 104" xfId="15" xr:uid="{00000000-0005-0000-0000-00000B000000}"/>
    <cellStyle name="쉼표 [0] 104 2" xfId="16" xr:uid="{00000000-0005-0000-0000-00000C000000}"/>
    <cellStyle name="쉼표 [0] 105" xfId="17" xr:uid="{00000000-0005-0000-0000-00000D000000}"/>
    <cellStyle name="쉼표 [0] 105 2" xfId="18" xr:uid="{00000000-0005-0000-0000-00000E000000}"/>
    <cellStyle name="쉼표 [0] 106" xfId="19" xr:uid="{00000000-0005-0000-0000-00000F000000}"/>
    <cellStyle name="쉼표 [0] 106 2" xfId="20" xr:uid="{00000000-0005-0000-0000-000010000000}"/>
    <cellStyle name="쉼표 [0] 107" xfId="21" xr:uid="{00000000-0005-0000-0000-000011000000}"/>
    <cellStyle name="쉼표 [0] 107 2" xfId="22" xr:uid="{00000000-0005-0000-0000-000012000000}"/>
    <cellStyle name="쉼표 [0] 108" xfId="23" xr:uid="{00000000-0005-0000-0000-000013000000}"/>
    <cellStyle name="쉼표 [0] 108 2" xfId="24" xr:uid="{00000000-0005-0000-0000-000014000000}"/>
    <cellStyle name="쉼표 [0] 109" xfId="25" xr:uid="{00000000-0005-0000-0000-000015000000}"/>
    <cellStyle name="쉼표 [0] 109 2" xfId="26" xr:uid="{00000000-0005-0000-0000-000016000000}"/>
    <cellStyle name="쉼표 [0] 11" xfId="27" xr:uid="{00000000-0005-0000-0000-000017000000}"/>
    <cellStyle name="쉼표 [0] 11 2" xfId="28" xr:uid="{00000000-0005-0000-0000-000018000000}"/>
    <cellStyle name="쉼표 [0] 110" xfId="29" xr:uid="{00000000-0005-0000-0000-000019000000}"/>
    <cellStyle name="쉼표 [0] 110 2" xfId="30" xr:uid="{00000000-0005-0000-0000-00001A000000}"/>
    <cellStyle name="쉼표 [0] 111" xfId="31" xr:uid="{00000000-0005-0000-0000-00001B000000}"/>
    <cellStyle name="쉼표 [0] 111 2" xfId="32" xr:uid="{00000000-0005-0000-0000-00001C000000}"/>
    <cellStyle name="쉼표 [0] 112" xfId="33" xr:uid="{00000000-0005-0000-0000-00001D000000}"/>
    <cellStyle name="쉼표 [0] 112 2" xfId="34" xr:uid="{00000000-0005-0000-0000-00001E000000}"/>
    <cellStyle name="쉼표 [0] 113" xfId="35" xr:uid="{00000000-0005-0000-0000-00001F000000}"/>
    <cellStyle name="쉼표 [0] 113 2" xfId="36" xr:uid="{00000000-0005-0000-0000-000020000000}"/>
    <cellStyle name="쉼표 [0] 114" xfId="37" xr:uid="{00000000-0005-0000-0000-000021000000}"/>
    <cellStyle name="쉼표 [0] 114 2" xfId="38" xr:uid="{00000000-0005-0000-0000-000022000000}"/>
    <cellStyle name="쉼표 [0] 115" xfId="39" xr:uid="{00000000-0005-0000-0000-000023000000}"/>
    <cellStyle name="쉼표 [0] 115 2" xfId="40" xr:uid="{00000000-0005-0000-0000-000024000000}"/>
    <cellStyle name="쉼표 [0] 116" xfId="41" xr:uid="{00000000-0005-0000-0000-000025000000}"/>
    <cellStyle name="쉼표 [0] 116 2" xfId="42" xr:uid="{00000000-0005-0000-0000-000026000000}"/>
    <cellStyle name="쉼표 [0] 117" xfId="43" xr:uid="{00000000-0005-0000-0000-000027000000}"/>
    <cellStyle name="쉼표 [0] 117 2" xfId="44" xr:uid="{00000000-0005-0000-0000-000028000000}"/>
    <cellStyle name="쉼표 [0] 118" xfId="45" xr:uid="{00000000-0005-0000-0000-000029000000}"/>
    <cellStyle name="쉼표 [0] 118 2" xfId="46" xr:uid="{00000000-0005-0000-0000-00002A000000}"/>
    <cellStyle name="쉼표 [0] 119" xfId="47" xr:uid="{00000000-0005-0000-0000-00002B000000}"/>
    <cellStyle name="쉼표 [0] 119 2" xfId="48" xr:uid="{00000000-0005-0000-0000-00002C000000}"/>
    <cellStyle name="쉼표 [0] 12" xfId="2" xr:uid="{00000000-0005-0000-0000-00002D000000}"/>
    <cellStyle name="쉼표 [0] 12 10" xfId="49" xr:uid="{00000000-0005-0000-0000-00002E000000}"/>
    <cellStyle name="쉼표 [0] 12 100" xfId="50" xr:uid="{00000000-0005-0000-0000-00002F000000}"/>
    <cellStyle name="쉼표 [0] 12 101" xfId="51" xr:uid="{00000000-0005-0000-0000-000030000000}"/>
    <cellStyle name="쉼표 [0] 12 102" xfId="52" xr:uid="{00000000-0005-0000-0000-000031000000}"/>
    <cellStyle name="쉼표 [0] 12 103" xfId="53" xr:uid="{00000000-0005-0000-0000-000032000000}"/>
    <cellStyle name="쉼표 [0] 12 104" xfId="54" xr:uid="{00000000-0005-0000-0000-000033000000}"/>
    <cellStyle name="쉼표 [0] 12 105" xfId="55" xr:uid="{00000000-0005-0000-0000-000034000000}"/>
    <cellStyle name="쉼표 [0] 12 106" xfId="56" xr:uid="{00000000-0005-0000-0000-000035000000}"/>
    <cellStyle name="쉼표 [0] 12 107" xfId="57" xr:uid="{00000000-0005-0000-0000-000036000000}"/>
    <cellStyle name="쉼표 [0] 12 108" xfId="58" xr:uid="{00000000-0005-0000-0000-000037000000}"/>
    <cellStyle name="쉼표 [0] 12 109" xfId="59" xr:uid="{00000000-0005-0000-0000-000038000000}"/>
    <cellStyle name="쉼표 [0] 12 11" xfId="60" xr:uid="{00000000-0005-0000-0000-000039000000}"/>
    <cellStyle name="쉼표 [0] 12 110" xfId="61" xr:uid="{00000000-0005-0000-0000-00003A000000}"/>
    <cellStyle name="쉼표 [0] 12 111" xfId="62" xr:uid="{00000000-0005-0000-0000-00003B000000}"/>
    <cellStyle name="쉼표 [0] 12 112" xfId="63" xr:uid="{00000000-0005-0000-0000-00003C000000}"/>
    <cellStyle name="쉼표 [0] 12 113" xfId="64" xr:uid="{00000000-0005-0000-0000-00003D000000}"/>
    <cellStyle name="쉼표 [0] 12 114" xfId="65" xr:uid="{00000000-0005-0000-0000-00003E000000}"/>
    <cellStyle name="쉼표 [0] 12 115" xfId="66" xr:uid="{00000000-0005-0000-0000-00003F000000}"/>
    <cellStyle name="쉼표 [0] 12 116" xfId="67" xr:uid="{00000000-0005-0000-0000-000040000000}"/>
    <cellStyle name="쉼표 [0] 12 117" xfId="68" xr:uid="{00000000-0005-0000-0000-000041000000}"/>
    <cellStyle name="쉼표 [0] 12 118" xfId="69" xr:uid="{00000000-0005-0000-0000-000042000000}"/>
    <cellStyle name="쉼표 [0] 12 119" xfId="70" xr:uid="{00000000-0005-0000-0000-000043000000}"/>
    <cellStyle name="쉼표 [0] 12 12" xfId="71" xr:uid="{00000000-0005-0000-0000-000044000000}"/>
    <cellStyle name="쉼표 [0] 12 120" xfId="72" xr:uid="{00000000-0005-0000-0000-000045000000}"/>
    <cellStyle name="쉼표 [0] 12 121" xfId="73" xr:uid="{00000000-0005-0000-0000-000046000000}"/>
    <cellStyle name="쉼표 [0] 12 122" xfId="74" xr:uid="{00000000-0005-0000-0000-000047000000}"/>
    <cellStyle name="쉼표 [0] 12 123" xfId="75" xr:uid="{00000000-0005-0000-0000-000048000000}"/>
    <cellStyle name="쉼표 [0] 12 124" xfId="76" xr:uid="{00000000-0005-0000-0000-000049000000}"/>
    <cellStyle name="쉼표 [0] 12 125" xfId="77" xr:uid="{00000000-0005-0000-0000-00004A000000}"/>
    <cellStyle name="쉼표 [0] 12 126" xfId="78" xr:uid="{00000000-0005-0000-0000-00004B000000}"/>
    <cellStyle name="쉼표 [0] 12 127" xfId="79" xr:uid="{00000000-0005-0000-0000-00004C000000}"/>
    <cellStyle name="쉼표 [0] 12 128" xfId="80" xr:uid="{00000000-0005-0000-0000-00004D000000}"/>
    <cellStyle name="쉼표 [0] 12 129" xfId="81" xr:uid="{00000000-0005-0000-0000-00004E000000}"/>
    <cellStyle name="쉼표 [0] 12 13" xfId="82" xr:uid="{00000000-0005-0000-0000-00004F000000}"/>
    <cellStyle name="쉼표 [0] 12 130" xfId="83" xr:uid="{00000000-0005-0000-0000-000050000000}"/>
    <cellStyle name="쉼표 [0] 12 131" xfId="84" xr:uid="{00000000-0005-0000-0000-000051000000}"/>
    <cellStyle name="쉼표 [0] 12 132" xfId="85" xr:uid="{00000000-0005-0000-0000-000052000000}"/>
    <cellStyle name="쉼표 [0] 12 133" xfId="86" xr:uid="{00000000-0005-0000-0000-000053000000}"/>
    <cellStyle name="쉼표 [0] 12 134" xfId="87" xr:uid="{00000000-0005-0000-0000-000054000000}"/>
    <cellStyle name="쉼표 [0] 12 135" xfId="88" xr:uid="{00000000-0005-0000-0000-000055000000}"/>
    <cellStyle name="쉼표 [0] 12 136" xfId="89" xr:uid="{00000000-0005-0000-0000-000056000000}"/>
    <cellStyle name="쉼표 [0] 12 137" xfId="90" xr:uid="{00000000-0005-0000-0000-000057000000}"/>
    <cellStyle name="쉼표 [0] 12 138" xfId="91" xr:uid="{00000000-0005-0000-0000-000058000000}"/>
    <cellStyle name="쉼표 [0] 12 139" xfId="92" xr:uid="{00000000-0005-0000-0000-000059000000}"/>
    <cellStyle name="쉼표 [0] 12 14" xfId="93" xr:uid="{00000000-0005-0000-0000-00005A000000}"/>
    <cellStyle name="쉼표 [0] 12 140" xfId="94" xr:uid="{00000000-0005-0000-0000-00005B000000}"/>
    <cellStyle name="쉼표 [0] 12 141" xfId="95" xr:uid="{00000000-0005-0000-0000-00005C000000}"/>
    <cellStyle name="쉼표 [0] 12 142" xfId="96" xr:uid="{00000000-0005-0000-0000-00005D000000}"/>
    <cellStyle name="쉼표 [0] 12 143" xfId="97" xr:uid="{00000000-0005-0000-0000-00005E000000}"/>
    <cellStyle name="쉼표 [0] 12 144" xfId="98" xr:uid="{00000000-0005-0000-0000-00005F000000}"/>
    <cellStyle name="쉼표 [0] 12 145" xfId="99" xr:uid="{00000000-0005-0000-0000-000060000000}"/>
    <cellStyle name="쉼표 [0] 12 146" xfId="100" xr:uid="{00000000-0005-0000-0000-000061000000}"/>
    <cellStyle name="쉼표 [0] 12 147" xfId="101" xr:uid="{00000000-0005-0000-0000-000062000000}"/>
    <cellStyle name="쉼표 [0] 12 148" xfId="102" xr:uid="{00000000-0005-0000-0000-000063000000}"/>
    <cellStyle name="쉼표 [0] 12 149" xfId="103" xr:uid="{00000000-0005-0000-0000-000064000000}"/>
    <cellStyle name="쉼표 [0] 12 15" xfId="104" xr:uid="{00000000-0005-0000-0000-000065000000}"/>
    <cellStyle name="쉼표 [0] 12 150" xfId="105" xr:uid="{00000000-0005-0000-0000-000066000000}"/>
    <cellStyle name="쉼표 [0] 12 151" xfId="106" xr:uid="{00000000-0005-0000-0000-000067000000}"/>
    <cellStyle name="쉼표 [0] 12 152" xfId="107" xr:uid="{00000000-0005-0000-0000-000068000000}"/>
    <cellStyle name="쉼표 [0] 12 153" xfId="108" xr:uid="{00000000-0005-0000-0000-000069000000}"/>
    <cellStyle name="쉼표 [0] 12 154" xfId="109" xr:uid="{00000000-0005-0000-0000-00006A000000}"/>
    <cellStyle name="쉼표 [0] 12 155" xfId="110" xr:uid="{00000000-0005-0000-0000-00006B000000}"/>
    <cellStyle name="쉼표 [0] 12 156" xfId="111" xr:uid="{00000000-0005-0000-0000-00006C000000}"/>
    <cellStyle name="쉼표 [0] 12 157" xfId="112" xr:uid="{00000000-0005-0000-0000-00006D000000}"/>
    <cellStyle name="쉼표 [0] 12 158" xfId="113" xr:uid="{00000000-0005-0000-0000-00006E000000}"/>
    <cellStyle name="쉼표 [0] 12 159" xfId="114" xr:uid="{00000000-0005-0000-0000-00006F000000}"/>
    <cellStyle name="쉼표 [0] 12 16" xfId="115" xr:uid="{00000000-0005-0000-0000-000070000000}"/>
    <cellStyle name="쉼표 [0] 12 160" xfId="116" xr:uid="{00000000-0005-0000-0000-000071000000}"/>
    <cellStyle name="쉼표 [0] 12 161" xfId="117" xr:uid="{00000000-0005-0000-0000-000072000000}"/>
    <cellStyle name="쉼표 [0] 12 162" xfId="118" xr:uid="{00000000-0005-0000-0000-000073000000}"/>
    <cellStyle name="쉼표 [0] 12 163" xfId="119" xr:uid="{00000000-0005-0000-0000-000074000000}"/>
    <cellStyle name="쉼표 [0] 12 164" xfId="120" xr:uid="{00000000-0005-0000-0000-000075000000}"/>
    <cellStyle name="쉼표 [0] 12 165" xfId="121" xr:uid="{00000000-0005-0000-0000-000076000000}"/>
    <cellStyle name="쉼표 [0] 12 166" xfId="122" xr:uid="{00000000-0005-0000-0000-000077000000}"/>
    <cellStyle name="쉼표 [0] 12 167" xfId="123" xr:uid="{00000000-0005-0000-0000-000078000000}"/>
    <cellStyle name="쉼표 [0] 12 168" xfId="124" xr:uid="{00000000-0005-0000-0000-000079000000}"/>
    <cellStyle name="쉼표 [0] 12 169" xfId="125" xr:uid="{00000000-0005-0000-0000-00007A000000}"/>
    <cellStyle name="쉼표 [0] 12 17" xfId="126" xr:uid="{00000000-0005-0000-0000-00007B000000}"/>
    <cellStyle name="쉼표 [0] 12 170" xfId="127" xr:uid="{00000000-0005-0000-0000-00007C000000}"/>
    <cellStyle name="쉼표 [0] 12 171" xfId="128" xr:uid="{00000000-0005-0000-0000-00007D000000}"/>
    <cellStyle name="쉼표 [0] 12 172" xfId="129" xr:uid="{00000000-0005-0000-0000-00007E000000}"/>
    <cellStyle name="쉼표 [0] 12 173" xfId="130" xr:uid="{00000000-0005-0000-0000-00007F000000}"/>
    <cellStyle name="쉼표 [0] 12 18" xfId="131" xr:uid="{00000000-0005-0000-0000-000080000000}"/>
    <cellStyle name="쉼표 [0] 12 19" xfId="132" xr:uid="{00000000-0005-0000-0000-000081000000}"/>
    <cellStyle name="쉼표 [0] 12 2" xfId="133" xr:uid="{00000000-0005-0000-0000-000082000000}"/>
    <cellStyle name="쉼표 [0] 12 2 2" xfId="979" xr:uid="{00000000-0005-0000-0000-000083000000}"/>
    <cellStyle name="쉼표 [0] 12 20" xfId="134" xr:uid="{00000000-0005-0000-0000-000084000000}"/>
    <cellStyle name="쉼표 [0] 12 21" xfId="135" xr:uid="{00000000-0005-0000-0000-000085000000}"/>
    <cellStyle name="쉼표 [0] 12 22" xfId="136" xr:uid="{00000000-0005-0000-0000-000086000000}"/>
    <cellStyle name="쉼표 [0] 12 23" xfId="137" xr:uid="{00000000-0005-0000-0000-000087000000}"/>
    <cellStyle name="쉼표 [0] 12 24" xfId="138" xr:uid="{00000000-0005-0000-0000-000088000000}"/>
    <cellStyle name="쉼표 [0] 12 25" xfId="139" xr:uid="{00000000-0005-0000-0000-000089000000}"/>
    <cellStyle name="쉼표 [0] 12 26" xfId="140" xr:uid="{00000000-0005-0000-0000-00008A000000}"/>
    <cellStyle name="쉼표 [0] 12 27" xfId="141" xr:uid="{00000000-0005-0000-0000-00008B000000}"/>
    <cellStyle name="쉼표 [0] 12 28" xfId="142" xr:uid="{00000000-0005-0000-0000-00008C000000}"/>
    <cellStyle name="쉼표 [0] 12 29" xfId="143" xr:uid="{00000000-0005-0000-0000-00008D000000}"/>
    <cellStyle name="쉼표 [0] 12 3" xfId="144" xr:uid="{00000000-0005-0000-0000-00008E000000}"/>
    <cellStyle name="쉼표 [0] 12 30" xfId="145" xr:uid="{00000000-0005-0000-0000-00008F000000}"/>
    <cellStyle name="쉼표 [0] 12 31" xfId="146" xr:uid="{00000000-0005-0000-0000-000090000000}"/>
    <cellStyle name="쉼표 [0] 12 32" xfId="147" xr:uid="{00000000-0005-0000-0000-000091000000}"/>
    <cellStyle name="쉼표 [0] 12 33" xfId="148" xr:uid="{00000000-0005-0000-0000-000092000000}"/>
    <cellStyle name="쉼표 [0] 12 34" xfId="149" xr:uid="{00000000-0005-0000-0000-000093000000}"/>
    <cellStyle name="쉼표 [0] 12 35" xfId="150" xr:uid="{00000000-0005-0000-0000-000094000000}"/>
    <cellStyle name="쉼표 [0] 12 36" xfId="151" xr:uid="{00000000-0005-0000-0000-000095000000}"/>
    <cellStyle name="쉼표 [0] 12 37" xfId="152" xr:uid="{00000000-0005-0000-0000-000096000000}"/>
    <cellStyle name="쉼표 [0] 12 38" xfId="153" xr:uid="{00000000-0005-0000-0000-000097000000}"/>
    <cellStyle name="쉼표 [0] 12 39" xfId="154" xr:uid="{00000000-0005-0000-0000-000098000000}"/>
    <cellStyle name="쉼표 [0] 12 4" xfId="155" xr:uid="{00000000-0005-0000-0000-000099000000}"/>
    <cellStyle name="쉼표 [0] 12 40" xfId="156" xr:uid="{00000000-0005-0000-0000-00009A000000}"/>
    <cellStyle name="쉼표 [0] 12 41" xfId="157" xr:uid="{00000000-0005-0000-0000-00009B000000}"/>
    <cellStyle name="쉼표 [0] 12 42" xfId="158" xr:uid="{00000000-0005-0000-0000-00009C000000}"/>
    <cellStyle name="쉼표 [0] 12 43" xfId="159" xr:uid="{00000000-0005-0000-0000-00009D000000}"/>
    <cellStyle name="쉼표 [0] 12 44" xfId="160" xr:uid="{00000000-0005-0000-0000-00009E000000}"/>
    <cellStyle name="쉼표 [0] 12 45" xfId="161" xr:uid="{00000000-0005-0000-0000-00009F000000}"/>
    <cellStyle name="쉼표 [0] 12 46" xfId="162" xr:uid="{00000000-0005-0000-0000-0000A0000000}"/>
    <cellStyle name="쉼표 [0] 12 47" xfId="163" xr:uid="{00000000-0005-0000-0000-0000A1000000}"/>
    <cellStyle name="쉼표 [0] 12 48" xfId="164" xr:uid="{00000000-0005-0000-0000-0000A2000000}"/>
    <cellStyle name="쉼표 [0] 12 49" xfId="165" xr:uid="{00000000-0005-0000-0000-0000A3000000}"/>
    <cellStyle name="쉼표 [0] 12 5" xfId="166" xr:uid="{00000000-0005-0000-0000-0000A4000000}"/>
    <cellStyle name="쉼표 [0] 12 50" xfId="167" xr:uid="{00000000-0005-0000-0000-0000A5000000}"/>
    <cellStyle name="쉼표 [0] 12 51" xfId="168" xr:uid="{00000000-0005-0000-0000-0000A6000000}"/>
    <cellStyle name="쉼표 [0] 12 52" xfId="169" xr:uid="{00000000-0005-0000-0000-0000A7000000}"/>
    <cellStyle name="쉼표 [0] 12 53" xfId="170" xr:uid="{00000000-0005-0000-0000-0000A8000000}"/>
    <cellStyle name="쉼표 [0] 12 54" xfId="171" xr:uid="{00000000-0005-0000-0000-0000A9000000}"/>
    <cellStyle name="쉼표 [0] 12 55" xfId="172" xr:uid="{00000000-0005-0000-0000-0000AA000000}"/>
    <cellStyle name="쉼표 [0] 12 56" xfId="173" xr:uid="{00000000-0005-0000-0000-0000AB000000}"/>
    <cellStyle name="쉼표 [0] 12 57" xfId="174" xr:uid="{00000000-0005-0000-0000-0000AC000000}"/>
    <cellStyle name="쉼표 [0] 12 58" xfId="175" xr:uid="{00000000-0005-0000-0000-0000AD000000}"/>
    <cellStyle name="쉼표 [0] 12 59" xfId="176" xr:uid="{00000000-0005-0000-0000-0000AE000000}"/>
    <cellStyle name="쉼표 [0] 12 6" xfId="177" xr:uid="{00000000-0005-0000-0000-0000AF000000}"/>
    <cellStyle name="쉼표 [0] 12 60" xfId="178" xr:uid="{00000000-0005-0000-0000-0000B0000000}"/>
    <cellStyle name="쉼표 [0] 12 61" xfId="179" xr:uid="{00000000-0005-0000-0000-0000B1000000}"/>
    <cellStyle name="쉼표 [0] 12 62" xfId="180" xr:uid="{00000000-0005-0000-0000-0000B2000000}"/>
    <cellStyle name="쉼표 [0] 12 63" xfId="181" xr:uid="{00000000-0005-0000-0000-0000B3000000}"/>
    <cellStyle name="쉼표 [0] 12 64" xfId="182" xr:uid="{00000000-0005-0000-0000-0000B4000000}"/>
    <cellStyle name="쉼표 [0] 12 65" xfId="183" xr:uid="{00000000-0005-0000-0000-0000B5000000}"/>
    <cellStyle name="쉼표 [0] 12 66" xfId="184" xr:uid="{00000000-0005-0000-0000-0000B6000000}"/>
    <cellStyle name="쉼표 [0] 12 67" xfId="185" xr:uid="{00000000-0005-0000-0000-0000B7000000}"/>
    <cellStyle name="쉼표 [0] 12 68" xfId="186" xr:uid="{00000000-0005-0000-0000-0000B8000000}"/>
    <cellStyle name="쉼표 [0] 12 69" xfId="187" xr:uid="{00000000-0005-0000-0000-0000B9000000}"/>
    <cellStyle name="쉼표 [0] 12 7" xfId="188" xr:uid="{00000000-0005-0000-0000-0000BA000000}"/>
    <cellStyle name="쉼표 [0] 12 70" xfId="189" xr:uid="{00000000-0005-0000-0000-0000BB000000}"/>
    <cellStyle name="쉼표 [0] 12 71" xfId="190" xr:uid="{00000000-0005-0000-0000-0000BC000000}"/>
    <cellStyle name="쉼표 [0] 12 72" xfId="191" xr:uid="{00000000-0005-0000-0000-0000BD000000}"/>
    <cellStyle name="쉼표 [0] 12 73" xfId="192" xr:uid="{00000000-0005-0000-0000-0000BE000000}"/>
    <cellStyle name="쉼표 [0] 12 74" xfId="193" xr:uid="{00000000-0005-0000-0000-0000BF000000}"/>
    <cellStyle name="쉼표 [0] 12 75" xfId="194" xr:uid="{00000000-0005-0000-0000-0000C0000000}"/>
    <cellStyle name="쉼표 [0] 12 76" xfId="195" xr:uid="{00000000-0005-0000-0000-0000C1000000}"/>
    <cellStyle name="쉼표 [0] 12 77" xfId="196" xr:uid="{00000000-0005-0000-0000-0000C2000000}"/>
    <cellStyle name="쉼표 [0] 12 78" xfId="197" xr:uid="{00000000-0005-0000-0000-0000C3000000}"/>
    <cellStyle name="쉼표 [0] 12 79" xfId="198" xr:uid="{00000000-0005-0000-0000-0000C4000000}"/>
    <cellStyle name="쉼표 [0] 12 8" xfId="199" xr:uid="{00000000-0005-0000-0000-0000C5000000}"/>
    <cellStyle name="쉼표 [0] 12 80" xfId="200" xr:uid="{00000000-0005-0000-0000-0000C6000000}"/>
    <cellStyle name="쉼표 [0] 12 81" xfId="201" xr:uid="{00000000-0005-0000-0000-0000C7000000}"/>
    <cellStyle name="쉼표 [0] 12 82" xfId="202" xr:uid="{00000000-0005-0000-0000-0000C8000000}"/>
    <cellStyle name="쉼표 [0] 12 83" xfId="203" xr:uid="{00000000-0005-0000-0000-0000C9000000}"/>
    <cellStyle name="쉼표 [0] 12 84" xfId="204" xr:uid="{00000000-0005-0000-0000-0000CA000000}"/>
    <cellStyle name="쉼표 [0] 12 85" xfId="205" xr:uid="{00000000-0005-0000-0000-0000CB000000}"/>
    <cellStyle name="쉼표 [0] 12 86" xfId="206" xr:uid="{00000000-0005-0000-0000-0000CC000000}"/>
    <cellStyle name="쉼표 [0] 12 87" xfId="207" xr:uid="{00000000-0005-0000-0000-0000CD000000}"/>
    <cellStyle name="쉼표 [0] 12 88" xfId="208" xr:uid="{00000000-0005-0000-0000-0000CE000000}"/>
    <cellStyle name="쉼표 [0] 12 89" xfId="209" xr:uid="{00000000-0005-0000-0000-0000CF000000}"/>
    <cellStyle name="쉼표 [0] 12 9" xfId="210" xr:uid="{00000000-0005-0000-0000-0000D0000000}"/>
    <cellStyle name="쉼표 [0] 12 90" xfId="211" xr:uid="{00000000-0005-0000-0000-0000D1000000}"/>
    <cellStyle name="쉼표 [0] 12 91" xfId="212" xr:uid="{00000000-0005-0000-0000-0000D2000000}"/>
    <cellStyle name="쉼표 [0] 12 92" xfId="213" xr:uid="{00000000-0005-0000-0000-0000D3000000}"/>
    <cellStyle name="쉼표 [0] 12 93" xfId="214" xr:uid="{00000000-0005-0000-0000-0000D4000000}"/>
    <cellStyle name="쉼표 [0] 12 94" xfId="215" xr:uid="{00000000-0005-0000-0000-0000D5000000}"/>
    <cellStyle name="쉼표 [0] 12 95" xfId="216" xr:uid="{00000000-0005-0000-0000-0000D6000000}"/>
    <cellStyle name="쉼표 [0] 12 96" xfId="217" xr:uid="{00000000-0005-0000-0000-0000D7000000}"/>
    <cellStyle name="쉼표 [0] 12 97" xfId="218" xr:uid="{00000000-0005-0000-0000-0000D8000000}"/>
    <cellStyle name="쉼표 [0] 12 98" xfId="219" xr:uid="{00000000-0005-0000-0000-0000D9000000}"/>
    <cellStyle name="쉼표 [0] 12 99" xfId="220" xr:uid="{00000000-0005-0000-0000-0000DA000000}"/>
    <cellStyle name="쉼표 [0] 120" xfId="221" xr:uid="{00000000-0005-0000-0000-0000DB000000}"/>
    <cellStyle name="쉼표 [0] 120 2" xfId="222" xr:uid="{00000000-0005-0000-0000-0000DC000000}"/>
    <cellStyle name="쉼표 [0] 121" xfId="223" xr:uid="{00000000-0005-0000-0000-0000DD000000}"/>
    <cellStyle name="쉼표 [0] 121 2" xfId="224" xr:uid="{00000000-0005-0000-0000-0000DE000000}"/>
    <cellStyle name="쉼표 [0] 122" xfId="225" xr:uid="{00000000-0005-0000-0000-0000DF000000}"/>
    <cellStyle name="쉼표 [0] 122 2" xfId="226" xr:uid="{00000000-0005-0000-0000-0000E0000000}"/>
    <cellStyle name="쉼표 [0] 123" xfId="227" xr:uid="{00000000-0005-0000-0000-0000E1000000}"/>
    <cellStyle name="쉼표 [0] 123 2" xfId="228" xr:uid="{00000000-0005-0000-0000-0000E2000000}"/>
    <cellStyle name="쉼표 [0] 124" xfId="229" xr:uid="{00000000-0005-0000-0000-0000E3000000}"/>
    <cellStyle name="쉼표 [0] 124 2" xfId="230" xr:uid="{00000000-0005-0000-0000-0000E4000000}"/>
    <cellStyle name="쉼표 [0] 125" xfId="231" xr:uid="{00000000-0005-0000-0000-0000E5000000}"/>
    <cellStyle name="쉼표 [0] 125 2" xfId="232" xr:uid="{00000000-0005-0000-0000-0000E6000000}"/>
    <cellStyle name="쉼표 [0] 126" xfId="233" xr:uid="{00000000-0005-0000-0000-0000E7000000}"/>
    <cellStyle name="쉼표 [0] 126 2" xfId="234" xr:uid="{00000000-0005-0000-0000-0000E8000000}"/>
    <cellStyle name="쉼표 [0] 127" xfId="235" xr:uid="{00000000-0005-0000-0000-0000E9000000}"/>
    <cellStyle name="쉼표 [0] 127 2" xfId="236" xr:uid="{00000000-0005-0000-0000-0000EA000000}"/>
    <cellStyle name="쉼표 [0] 128" xfId="237" xr:uid="{00000000-0005-0000-0000-0000EB000000}"/>
    <cellStyle name="쉼표 [0] 128 2" xfId="238" xr:uid="{00000000-0005-0000-0000-0000EC000000}"/>
    <cellStyle name="쉼표 [0] 129" xfId="239" xr:uid="{00000000-0005-0000-0000-0000ED000000}"/>
    <cellStyle name="쉼표 [0] 129 2" xfId="240" xr:uid="{00000000-0005-0000-0000-0000EE000000}"/>
    <cellStyle name="쉼표 [0] 130" xfId="241" xr:uid="{00000000-0005-0000-0000-0000EF000000}"/>
    <cellStyle name="쉼표 [0] 130 2" xfId="242" xr:uid="{00000000-0005-0000-0000-0000F0000000}"/>
    <cellStyle name="쉼표 [0] 131" xfId="243" xr:uid="{00000000-0005-0000-0000-0000F1000000}"/>
    <cellStyle name="쉼표 [0] 131 2" xfId="244" xr:uid="{00000000-0005-0000-0000-0000F2000000}"/>
    <cellStyle name="쉼표 [0] 132" xfId="245" xr:uid="{00000000-0005-0000-0000-0000F3000000}"/>
    <cellStyle name="쉼표 [0] 132 2" xfId="246" xr:uid="{00000000-0005-0000-0000-0000F4000000}"/>
    <cellStyle name="쉼표 [0] 133" xfId="247" xr:uid="{00000000-0005-0000-0000-0000F5000000}"/>
    <cellStyle name="쉼표 [0] 133 2" xfId="248" xr:uid="{00000000-0005-0000-0000-0000F6000000}"/>
    <cellStyle name="쉼표 [0] 134" xfId="249" xr:uid="{00000000-0005-0000-0000-0000F7000000}"/>
    <cellStyle name="쉼표 [0] 134 2" xfId="250" xr:uid="{00000000-0005-0000-0000-0000F8000000}"/>
    <cellStyle name="쉼표 [0] 135" xfId="251" xr:uid="{00000000-0005-0000-0000-0000F9000000}"/>
    <cellStyle name="쉼표 [0] 135 2" xfId="252" xr:uid="{00000000-0005-0000-0000-0000FA000000}"/>
    <cellStyle name="쉼표 [0] 136" xfId="253" xr:uid="{00000000-0005-0000-0000-0000FB000000}"/>
    <cellStyle name="쉼표 [0] 136 2" xfId="254" xr:uid="{00000000-0005-0000-0000-0000FC000000}"/>
    <cellStyle name="쉼표 [0] 137" xfId="255" xr:uid="{00000000-0005-0000-0000-0000FD000000}"/>
    <cellStyle name="쉼표 [0] 137 2" xfId="256" xr:uid="{00000000-0005-0000-0000-0000FE000000}"/>
    <cellStyle name="쉼표 [0] 138" xfId="257" xr:uid="{00000000-0005-0000-0000-0000FF000000}"/>
    <cellStyle name="쉼표 [0] 138 2" xfId="258" xr:uid="{00000000-0005-0000-0000-000000010000}"/>
    <cellStyle name="쉼표 [0] 139" xfId="259" xr:uid="{00000000-0005-0000-0000-000001010000}"/>
    <cellStyle name="쉼표 [0] 139 2" xfId="260" xr:uid="{00000000-0005-0000-0000-000002010000}"/>
    <cellStyle name="쉼표 [0] 14" xfId="261" xr:uid="{00000000-0005-0000-0000-000003010000}"/>
    <cellStyle name="쉼표 [0] 14 2" xfId="262" xr:uid="{00000000-0005-0000-0000-000004010000}"/>
    <cellStyle name="쉼표 [0] 140" xfId="263" xr:uid="{00000000-0005-0000-0000-000005010000}"/>
    <cellStyle name="쉼표 [0] 140 2" xfId="264" xr:uid="{00000000-0005-0000-0000-000006010000}"/>
    <cellStyle name="쉼표 [0] 141" xfId="265" xr:uid="{00000000-0005-0000-0000-000007010000}"/>
    <cellStyle name="쉼표 [0] 141 2" xfId="266" xr:uid="{00000000-0005-0000-0000-000008010000}"/>
    <cellStyle name="쉼표 [0] 142" xfId="267" xr:uid="{00000000-0005-0000-0000-000009010000}"/>
    <cellStyle name="쉼표 [0] 142 2" xfId="268" xr:uid="{00000000-0005-0000-0000-00000A010000}"/>
    <cellStyle name="쉼표 [0] 143" xfId="269" xr:uid="{00000000-0005-0000-0000-00000B010000}"/>
    <cellStyle name="쉼표 [0] 143 2" xfId="270" xr:uid="{00000000-0005-0000-0000-00000C010000}"/>
    <cellStyle name="쉼표 [0] 144" xfId="271" xr:uid="{00000000-0005-0000-0000-00000D010000}"/>
    <cellStyle name="쉼표 [0] 144 2" xfId="272" xr:uid="{00000000-0005-0000-0000-00000E010000}"/>
    <cellStyle name="쉼표 [0] 145" xfId="273" xr:uid="{00000000-0005-0000-0000-00000F010000}"/>
    <cellStyle name="쉼표 [0] 145 2" xfId="274" xr:uid="{00000000-0005-0000-0000-000010010000}"/>
    <cellStyle name="쉼표 [0] 146" xfId="275" xr:uid="{00000000-0005-0000-0000-000011010000}"/>
    <cellStyle name="쉼표 [0] 146 2" xfId="276" xr:uid="{00000000-0005-0000-0000-000012010000}"/>
    <cellStyle name="쉼표 [0] 147" xfId="277" xr:uid="{00000000-0005-0000-0000-000013010000}"/>
    <cellStyle name="쉼표 [0] 147 2" xfId="278" xr:uid="{00000000-0005-0000-0000-000014010000}"/>
    <cellStyle name="쉼표 [0] 148" xfId="279" xr:uid="{00000000-0005-0000-0000-000015010000}"/>
    <cellStyle name="쉼표 [0] 148 2" xfId="280" xr:uid="{00000000-0005-0000-0000-000016010000}"/>
    <cellStyle name="쉼표 [0] 149" xfId="281" xr:uid="{00000000-0005-0000-0000-000017010000}"/>
    <cellStyle name="쉼표 [0] 149 2" xfId="282" xr:uid="{00000000-0005-0000-0000-000018010000}"/>
    <cellStyle name="쉼표 [0] 150" xfId="283" xr:uid="{00000000-0005-0000-0000-000019010000}"/>
    <cellStyle name="쉼표 [0] 150 2" xfId="284" xr:uid="{00000000-0005-0000-0000-00001A010000}"/>
    <cellStyle name="쉼표 [0] 151" xfId="285" xr:uid="{00000000-0005-0000-0000-00001B010000}"/>
    <cellStyle name="쉼표 [0] 151 2" xfId="286" xr:uid="{00000000-0005-0000-0000-00001C010000}"/>
    <cellStyle name="쉼표 [0] 152" xfId="287" xr:uid="{00000000-0005-0000-0000-00001D010000}"/>
    <cellStyle name="쉼표 [0] 152 2" xfId="288" xr:uid="{00000000-0005-0000-0000-00001E010000}"/>
    <cellStyle name="쉼표 [0] 153" xfId="289" xr:uid="{00000000-0005-0000-0000-00001F010000}"/>
    <cellStyle name="쉼표 [0] 153 2" xfId="290" xr:uid="{00000000-0005-0000-0000-000020010000}"/>
    <cellStyle name="쉼표 [0] 154" xfId="291" xr:uid="{00000000-0005-0000-0000-000021010000}"/>
    <cellStyle name="쉼표 [0] 154 2" xfId="292" xr:uid="{00000000-0005-0000-0000-000022010000}"/>
    <cellStyle name="쉼표 [0] 155" xfId="293" xr:uid="{00000000-0005-0000-0000-000023010000}"/>
    <cellStyle name="쉼표 [0] 155 2" xfId="294" xr:uid="{00000000-0005-0000-0000-000024010000}"/>
    <cellStyle name="쉼표 [0] 156" xfId="295" xr:uid="{00000000-0005-0000-0000-000025010000}"/>
    <cellStyle name="쉼표 [0] 156 2" xfId="296" xr:uid="{00000000-0005-0000-0000-000026010000}"/>
    <cellStyle name="쉼표 [0] 157" xfId="297" xr:uid="{00000000-0005-0000-0000-000027010000}"/>
    <cellStyle name="쉼표 [0] 157 2" xfId="298" xr:uid="{00000000-0005-0000-0000-000028010000}"/>
    <cellStyle name="쉼표 [0] 158" xfId="299" xr:uid="{00000000-0005-0000-0000-000029010000}"/>
    <cellStyle name="쉼표 [0] 158 2" xfId="300" xr:uid="{00000000-0005-0000-0000-00002A010000}"/>
    <cellStyle name="쉼표 [0] 159" xfId="301" xr:uid="{00000000-0005-0000-0000-00002B010000}"/>
    <cellStyle name="쉼표 [0] 159 2" xfId="302" xr:uid="{00000000-0005-0000-0000-00002C010000}"/>
    <cellStyle name="쉼표 [0] 160" xfId="303" xr:uid="{00000000-0005-0000-0000-00002D010000}"/>
    <cellStyle name="쉼표 [0] 160 2" xfId="304" xr:uid="{00000000-0005-0000-0000-00002E010000}"/>
    <cellStyle name="쉼표 [0] 161" xfId="305" xr:uid="{00000000-0005-0000-0000-00002F010000}"/>
    <cellStyle name="쉼표 [0] 161 2" xfId="306" xr:uid="{00000000-0005-0000-0000-000030010000}"/>
    <cellStyle name="쉼표 [0] 162" xfId="307" xr:uid="{00000000-0005-0000-0000-000031010000}"/>
    <cellStyle name="쉼표 [0] 162 2" xfId="308" xr:uid="{00000000-0005-0000-0000-000032010000}"/>
    <cellStyle name="쉼표 [0] 163" xfId="309" xr:uid="{00000000-0005-0000-0000-000033010000}"/>
    <cellStyle name="쉼표 [0] 163 2" xfId="310" xr:uid="{00000000-0005-0000-0000-000034010000}"/>
    <cellStyle name="쉼표 [0] 164" xfId="311" xr:uid="{00000000-0005-0000-0000-000035010000}"/>
    <cellStyle name="쉼표 [0] 164 2" xfId="312" xr:uid="{00000000-0005-0000-0000-000036010000}"/>
    <cellStyle name="쉼표 [0] 165" xfId="313" xr:uid="{00000000-0005-0000-0000-000037010000}"/>
    <cellStyle name="쉼표 [0] 165 2" xfId="314" xr:uid="{00000000-0005-0000-0000-000038010000}"/>
    <cellStyle name="쉼표 [0] 166" xfId="315" xr:uid="{00000000-0005-0000-0000-000039010000}"/>
    <cellStyle name="쉼표 [0] 166 2" xfId="316" xr:uid="{00000000-0005-0000-0000-00003A010000}"/>
    <cellStyle name="쉼표 [0] 167" xfId="317" xr:uid="{00000000-0005-0000-0000-00003B010000}"/>
    <cellStyle name="쉼표 [0] 167 2" xfId="318" xr:uid="{00000000-0005-0000-0000-00003C010000}"/>
    <cellStyle name="쉼표 [0] 168" xfId="319" xr:uid="{00000000-0005-0000-0000-00003D010000}"/>
    <cellStyle name="쉼표 [0] 168 2" xfId="320" xr:uid="{00000000-0005-0000-0000-00003E010000}"/>
    <cellStyle name="쉼표 [0] 169" xfId="321" xr:uid="{00000000-0005-0000-0000-00003F010000}"/>
    <cellStyle name="쉼표 [0] 169 2" xfId="322" xr:uid="{00000000-0005-0000-0000-000040010000}"/>
    <cellStyle name="쉼표 [0] 170" xfId="323" xr:uid="{00000000-0005-0000-0000-000041010000}"/>
    <cellStyle name="쉼표 [0] 170 2" xfId="324" xr:uid="{00000000-0005-0000-0000-000042010000}"/>
    <cellStyle name="쉼표 [0] 171" xfId="325" xr:uid="{00000000-0005-0000-0000-000043010000}"/>
    <cellStyle name="쉼표 [0] 171 2" xfId="326" xr:uid="{00000000-0005-0000-0000-000044010000}"/>
    <cellStyle name="쉼표 [0] 172" xfId="327" xr:uid="{00000000-0005-0000-0000-000045010000}"/>
    <cellStyle name="쉼표 [0] 172 2" xfId="328" xr:uid="{00000000-0005-0000-0000-000046010000}"/>
    <cellStyle name="쉼표 [0] 173" xfId="329" xr:uid="{00000000-0005-0000-0000-000047010000}"/>
    <cellStyle name="쉼표 [0] 173 2" xfId="330" xr:uid="{00000000-0005-0000-0000-000048010000}"/>
    <cellStyle name="쉼표 [0] 174" xfId="331" xr:uid="{00000000-0005-0000-0000-000049010000}"/>
    <cellStyle name="쉼표 [0] 174 2" xfId="332" xr:uid="{00000000-0005-0000-0000-00004A010000}"/>
    <cellStyle name="쉼표 [0] 175" xfId="333" xr:uid="{00000000-0005-0000-0000-00004B010000}"/>
    <cellStyle name="쉼표 [0] 175 2" xfId="334" xr:uid="{00000000-0005-0000-0000-00004C010000}"/>
    <cellStyle name="쉼표 [0] 176" xfId="335" xr:uid="{00000000-0005-0000-0000-00004D010000}"/>
    <cellStyle name="쉼표 [0] 176 2" xfId="336" xr:uid="{00000000-0005-0000-0000-00004E010000}"/>
    <cellStyle name="쉼표 [0] 177" xfId="337" xr:uid="{00000000-0005-0000-0000-00004F010000}"/>
    <cellStyle name="쉼표 [0] 177 2" xfId="338" xr:uid="{00000000-0005-0000-0000-000050010000}"/>
    <cellStyle name="쉼표 [0] 178" xfId="339" xr:uid="{00000000-0005-0000-0000-000051010000}"/>
    <cellStyle name="쉼표 [0] 178 2" xfId="340" xr:uid="{00000000-0005-0000-0000-000052010000}"/>
    <cellStyle name="쉼표 [0] 179" xfId="341" xr:uid="{00000000-0005-0000-0000-000053010000}"/>
    <cellStyle name="쉼표 [0] 179 2" xfId="342" xr:uid="{00000000-0005-0000-0000-000054010000}"/>
    <cellStyle name="쉼표 [0] 180" xfId="343" xr:uid="{00000000-0005-0000-0000-000055010000}"/>
    <cellStyle name="쉼표 [0] 180 2" xfId="344" xr:uid="{00000000-0005-0000-0000-000056010000}"/>
    <cellStyle name="쉼표 [0] 181" xfId="345" xr:uid="{00000000-0005-0000-0000-000057010000}"/>
    <cellStyle name="쉼표 [0] 181 2" xfId="346" xr:uid="{00000000-0005-0000-0000-000058010000}"/>
    <cellStyle name="쉼표 [0] 182" xfId="347" xr:uid="{00000000-0005-0000-0000-000059010000}"/>
    <cellStyle name="쉼표 [0] 182 2" xfId="348" xr:uid="{00000000-0005-0000-0000-00005A010000}"/>
    <cellStyle name="쉼표 [0] 183" xfId="349" xr:uid="{00000000-0005-0000-0000-00005B010000}"/>
    <cellStyle name="쉼표 [0] 183 2" xfId="350" xr:uid="{00000000-0005-0000-0000-00005C010000}"/>
    <cellStyle name="쉼표 [0] 185" xfId="351" xr:uid="{00000000-0005-0000-0000-00005D010000}"/>
    <cellStyle name="쉼표 [0] 2 2" xfId="352" xr:uid="{00000000-0005-0000-0000-00005E010000}"/>
    <cellStyle name="쉼표 [0] 20" xfId="353" xr:uid="{00000000-0005-0000-0000-00005F010000}"/>
    <cellStyle name="쉼표 [0] 20 2" xfId="354" xr:uid="{00000000-0005-0000-0000-000060010000}"/>
    <cellStyle name="쉼표 [0] 21" xfId="355" xr:uid="{00000000-0005-0000-0000-000061010000}"/>
    <cellStyle name="쉼표 [0] 21 2" xfId="356" xr:uid="{00000000-0005-0000-0000-000062010000}"/>
    <cellStyle name="쉼표 [0] 22" xfId="357" xr:uid="{00000000-0005-0000-0000-000063010000}"/>
    <cellStyle name="쉼표 [0] 22 2" xfId="358" xr:uid="{00000000-0005-0000-0000-000064010000}"/>
    <cellStyle name="쉼표 [0] 23" xfId="359" xr:uid="{00000000-0005-0000-0000-000065010000}"/>
    <cellStyle name="쉼표 [0] 23 2" xfId="360" xr:uid="{00000000-0005-0000-0000-000066010000}"/>
    <cellStyle name="쉼표 [0] 24" xfId="361" xr:uid="{00000000-0005-0000-0000-000067010000}"/>
    <cellStyle name="쉼표 [0] 24 2" xfId="362" xr:uid="{00000000-0005-0000-0000-000068010000}"/>
    <cellStyle name="쉼표 [0] 25" xfId="363" xr:uid="{00000000-0005-0000-0000-000069010000}"/>
    <cellStyle name="쉼표 [0] 25 2" xfId="364" xr:uid="{00000000-0005-0000-0000-00006A010000}"/>
    <cellStyle name="쉼표 [0] 26" xfId="365" xr:uid="{00000000-0005-0000-0000-00006B010000}"/>
    <cellStyle name="쉼표 [0] 26 2" xfId="366" xr:uid="{00000000-0005-0000-0000-00006C010000}"/>
    <cellStyle name="쉼표 [0] 27" xfId="367" xr:uid="{00000000-0005-0000-0000-00006D010000}"/>
    <cellStyle name="쉼표 [0] 27 2" xfId="368" xr:uid="{00000000-0005-0000-0000-00006E010000}"/>
    <cellStyle name="쉼표 [0] 28" xfId="369" xr:uid="{00000000-0005-0000-0000-00006F010000}"/>
    <cellStyle name="쉼표 [0] 28 2" xfId="370" xr:uid="{00000000-0005-0000-0000-000070010000}"/>
    <cellStyle name="쉼표 [0] 29" xfId="371" xr:uid="{00000000-0005-0000-0000-000071010000}"/>
    <cellStyle name="쉼표 [0] 29 2" xfId="372" xr:uid="{00000000-0005-0000-0000-000072010000}"/>
    <cellStyle name="쉼표 [0] 3" xfId="373" xr:uid="{00000000-0005-0000-0000-000073010000}"/>
    <cellStyle name="쉼표 [0] 3 2" xfId="374" xr:uid="{00000000-0005-0000-0000-000074010000}"/>
    <cellStyle name="쉼표 [0] 30" xfId="375" xr:uid="{00000000-0005-0000-0000-000075010000}"/>
    <cellStyle name="쉼표 [0] 30 2" xfId="376" xr:uid="{00000000-0005-0000-0000-000076010000}"/>
    <cellStyle name="쉼표 [0] 31" xfId="377" xr:uid="{00000000-0005-0000-0000-000077010000}"/>
    <cellStyle name="쉼표 [0] 31 2" xfId="378" xr:uid="{00000000-0005-0000-0000-000078010000}"/>
    <cellStyle name="쉼표 [0] 32" xfId="379" xr:uid="{00000000-0005-0000-0000-000079010000}"/>
    <cellStyle name="쉼표 [0] 32 2" xfId="380" xr:uid="{00000000-0005-0000-0000-00007A010000}"/>
    <cellStyle name="쉼표 [0] 33" xfId="381" xr:uid="{00000000-0005-0000-0000-00007B010000}"/>
    <cellStyle name="쉼표 [0] 33 2" xfId="382" xr:uid="{00000000-0005-0000-0000-00007C010000}"/>
    <cellStyle name="쉼표 [0] 34" xfId="383" xr:uid="{00000000-0005-0000-0000-00007D010000}"/>
    <cellStyle name="쉼표 [0] 34 2" xfId="384" xr:uid="{00000000-0005-0000-0000-00007E010000}"/>
    <cellStyle name="쉼표 [0] 36" xfId="385" xr:uid="{00000000-0005-0000-0000-00007F010000}"/>
    <cellStyle name="쉼표 [0] 36 2" xfId="386" xr:uid="{00000000-0005-0000-0000-000080010000}"/>
    <cellStyle name="쉼표 [0] 37" xfId="387" xr:uid="{00000000-0005-0000-0000-000081010000}"/>
    <cellStyle name="쉼표 [0] 37 2" xfId="388" xr:uid="{00000000-0005-0000-0000-000082010000}"/>
    <cellStyle name="쉼표 [0] 38" xfId="389" xr:uid="{00000000-0005-0000-0000-000083010000}"/>
    <cellStyle name="쉼표 [0] 38 2" xfId="390" xr:uid="{00000000-0005-0000-0000-000084010000}"/>
    <cellStyle name="쉼표 [0] 39" xfId="391" xr:uid="{00000000-0005-0000-0000-000085010000}"/>
    <cellStyle name="쉼표 [0] 39 2" xfId="392" xr:uid="{00000000-0005-0000-0000-000086010000}"/>
    <cellStyle name="쉼표 [0] 4" xfId="393" xr:uid="{00000000-0005-0000-0000-000087010000}"/>
    <cellStyle name="쉼표 [0] 4 2" xfId="394" xr:uid="{00000000-0005-0000-0000-000088010000}"/>
    <cellStyle name="쉼표 [0] 40" xfId="395" xr:uid="{00000000-0005-0000-0000-000089010000}"/>
    <cellStyle name="쉼표 [0] 40 2" xfId="396" xr:uid="{00000000-0005-0000-0000-00008A010000}"/>
    <cellStyle name="쉼표 [0] 41" xfId="397" xr:uid="{00000000-0005-0000-0000-00008B010000}"/>
    <cellStyle name="쉼표 [0] 41 2" xfId="398" xr:uid="{00000000-0005-0000-0000-00008C010000}"/>
    <cellStyle name="쉼표 [0] 42" xfId="399" xr:uid="{00000000-0005-0000-0000-00008D010000}"/>
    <cellStyle name="쉼표 [0] 42 2" xfId="400" xr:uid="{00000000-0005-0000-0000-00008E010000}"/>
    <cellStyle name="쉼표 [0] 43" xfId="401" xr:uid="{00000000-0005-0000-0000-00008F010000}"/>
    <cellStyle name="쉼표 [0] 43 2" xfId="402" xr:uid="{00000000-0005-0000-0000-000090010000}"/>
    <cellStyle name="쉼표 [0] 44" xfId="403" xr:uid="{00000000-0005-0000-0000-000091010000}"/>
    <cellStyle name="쉼표 [0] 44 2" xfId="404" xr:uid="{00000000-0005-0000-0000-000092010000}"/>
    <cellStyle name="쉼표 [0] 45" xfId="405" xr:uid="{00000000-0005-0000-0000-000093010000}"/>
    <cellStyle name="쉼표 [0] 45 2" xfId="406" xr:uid="{00000000-0005-0000-0000-000094010000}"/>
    <cellStyle name="쉼표 [0] 46" xfId="407" xr:uid="{00000000-0005-0000-0000-000095010000}"/>
    <cellStyle name="쉼표 [0] 46 2" xfId="408" xr:uid="{00000000-0005-0000-0000-000096010000}"/>
    <cellStyle name="쉼표 [0] 47" xfId="409" xr:uid="{00000000-0005-0000-0000-000097010000}"/>
    <cellStyle name="쉼표 [0] 47 2" xfId="410" xr:uid="{00000000-0005-0000-0000-000098010000}"/>
    <cellStyle name="쉼표 [0] 48" xfId="411" xr:uid="{00000000-0005-0000-0000-000099010000}"/>
    <cellStyle name="쉼표 [0] 48 2" xfId="412" xr:uid="{00000000-0005-0000-0000-00009A010000}"/>
    <cellStyle name="쉼표 [0] 49" xfId="413" xr:uid="{00000000-0005-0000-0000-00009B010000}"/>
    <cellStyle name="쉼표 [0] 49 2" xfId="414" xr:uid="{00000000-0005-0000-0000-00009C010000}"/>
    <cellStyle name="쉼표 [0] 5" xfId="3" xr:uid="{00000000-0005-0000-0000-00009D010000}"/>
    <cellStyle name="쉼표 [0] 5 10" xfId="415" xr:uid="{00000000-0005-0000-0000-00009E010000}"/>
    <cellStyle name="쉼표 [0] 5 100" xfId="416" xr:uid="{00000000-0005-0000-0000-00009F010000}"/>
    <cellStyle name="쉼표 [0] 5 101" xfId="417" xr:uid="{00000000-0005-0000-0000-0000A0010000}"/>
    <cellStyle name="쉼표 [0] 5 102" xfId="418" xr:uid="{00000000-0005-0000-0000-0000A1010000}"/>
    <cellStyle name="쉼표 [0] 5 103" xfId="419" xr:uid="{00000000-0005-0000-0000-0000A2010000}"/>
    <cellStyle name="쉼표 [0] 5 104" xfId="420" xr:uid="{00000000-0005-0000-0000-0000A3010000}"/>
    <cellStyle name="쉼표 [0] 5 105" xfId="421" xr:uid="{00000000-0005-0000-0000-0000A4010000}"/>
    <cellStyle name="쉼표 [0] 5 106" xfId="422" xr:uid="{00000000-0005-0000-0000-0000A5010000}"/>
    <cellStyle name="쉼표 [0] 5 107" xfId="423" xr:uid="{00000000-0005-0000-0000-0000A6010000}"/>
    <cellStyle name="쉼표 [0] 5 108" xfId="424" xr:uid="{00000000-0005-0000-0000-0000A7010000}"/>
    <cellStyle name="쉼표 [0] 5 109" xfId="425" xr:uid="{00000000-0005-0000-0000-0000A8010000}"/>
    <cellStyle name="쉼표 [0] 5 11" xfId="426" xr:uid="{00000000-0005-0000-0000-0000A9010000}"/>
    <cellStyle name="쉼표 [0] 5 110" xfId="427" xr:uid="{00000000-0005-0000-0000-0000AA010000}"/>
    <cellStyle name="쉼표 [0] 5 111" xfId="428" xr:uid="{00000000-0005-0000-0000-0000AB010000}"/>
    <cellStyle name="쉼표 [0] 5 112" xfId="429" xr:uid="{00000000-0005-0000-0000-0000AC010000}"/>
    <cellStyle name="쉼표 [0] 5 113" xfId="430" xr:uid="{00000000-0005-0000-0000-0000AD010000}"/>
    <cellStyle name="쉼표 [0] 5 114" xfId="431" xr:uid="{00000000-0005-0000-0000-0000AE010000}"/>
    <cellStyle name="쉼표 [0] 5 115" xfId="432" xr:uid="{00000000-0005-0000-0000-0000AF010000}"/>
    <cellStyle name="쉼표 [0] 5 116" xfId="433" xr:uid="{00000000-0005-0000-0000-0000B0010000}"/>
    <cellStyle name="쉼표 [0] 5 117" xfId="434" xr:uid="{00000000-0005-0000-0000-0000B1010000}"/>
    <cellStyle name="쉼표 [0] 5 118" xfId="435" xr:uid="{00000000-0005-0000-0000-0000B2010000}"/>
    <cellStyle name="쉼표 [0] 5 119" xfId="436" xr:uid="{00000000-0005-0000-0000-0000B3010000}"/>
    <cellStyle name="쉼표 [0] 5 12" xfId="437" xr:uid="{00000000-0005-0000-0000-0000B4010000}"/>
    <cellStyle name="쉼표 [0] 5 120" xfId="438" xr:uid="{00000000-0005-0000-0000-0000B5010000}"/>
    <cellStyle name="쉼표 [0] 5 121" xfId="439" xr:uid="{00000000-0005-0000-0000-0000B6010000}"/>
    <cellStyle name="쉼표 [0] 5 122" xfId="440" xr:uid="{00000000-0005-0000-0000-0000B7010000}"/>
    <cellStyle name="쉼표 [0] 5 123" xfId="441" xr:uid="{00000000-0005-0000-0000-0000B8010000}"/>
    <cellStyle name="쉼표 [0] 5 124" xfId="442" xr:uid="{00000000-0005-0000-0000-0000B9010000}"/>
    <cellStyle name="쉼표 [0] 5 125" xfId="443" xr:uid="{00000000-0005-0000-0000-0000BA010000}"/>
    <cellStyle name="쉼표 [0] 5 126" xfId="444" xr:uid="{00000000-0005-0000-0000-0000BB010000}"/>
    <cellStyle name="쉼표 [0] 5 127" xfId="445" xr:uid="{00000000-0005-0000-0000-0000BC010000}"/>
    <cellStyle name="쉼표 [0] 5 128" xfId="446" xr:uid="{00000000-0005-0000-0000-0000BD010000}"/>
    <cellStyle name="쉼표 [0] 5 129" xfId="447" xr:uid="{00000000-0005-0000-0000-0000BE010000}"/>
    <cellStyle name="쉼표 [0] 5 13" xfId="448" xr:uid="{00000000-0005-0000-0000-0000BF010000}"/>
    <cellStyle name="쉼표 [0] 5 130" xfId="449" xr:uid="{00000000-0005-0000-0000-0000C0010000}"/>
    <cellStyle name="쉼표 [0] 5 131" xfId="450" xr:uid="{00000000-0005-0000-0000-0000C1010000}"/>
    <cellStyle name="쉼표 [0] 5 132" xfId="451" xr:uid="{00000000-0005-0000-0000-0000C2010000}"/>
    <cellStyle name="쉼표 [0] 5 133" xfId="452" xr:uid="{00000000-0005-0000-0000-0000C3010000}"/>
    <cellStyle name="쉼표 [0] 5 134" xfId="453" xr:uid="{00000000-0005-0000-0000-0000C4010000}"/>
    <cellStyle name="쉼표 [0] 5 135" xfId="454" xr:uid="{00000000-0005-0000-0000-0000C5010000}"/>
    <cellStyle name="쉼표 [0] 5 136" xfId="455" xr:uid="{00000000-0005-0000-0000-0000C6010000}"/>
    <cellStyle name="쉼표 [0] 5 137" xfId="456" xr:uid="{00000000-0005-0000-0000-0000C7010000}"/>
    <cellStyle name="쉼표 [0] 5 138" xfId="457" xr:uid="{00000000-0005-0000-0000-0000C8010000}"/>
    <cellStyle name="쉼표 [0] 5 139" xfId="458" xr:uid="{00000000-0005-0000-0000-0000C9010000}"/>
    <cellStyle name="쉼표 [0] 5 14" xfId="459" xr:uid="{00000000-0005-0000-0000-0000CA010000}"/>
    <cellStyle name="쉼표 [0] 5 140" xfId="460" xr:uid="{00000000-0005-0000-0000-0000CB010000}"/>
    <cellStyle name="쉼표 [0] 5 141" xfId="461" xr:uid="{00000000-0005-0000-0000-0000CC010000}"/>
    <cellStyle name="쉼표 [0] 5 142" xfId="462" xr:uid="{00000000-0005-0000-0000-0000CD010000}"/>
    <cellStyle name="쉼표 [0] 5 143" xfId="463" xr:uid="{00000000-0005-0000-0000-0000CE010000}"/>
    <cellStyle name="쉼표 [0] 5 144" xfId="464" xr:uid="{00000000-0005-0000-0000-0000CF010000}"/>
    <cellStyle name="쉼표 [0] 5 145" xfId="465" xr:uid="{00000000-0005-0000-0000-0000D0010000}"/>
    <cellStyle name="쉼표 [0] 5 146" xfId="466" xr:uid="{00000000-0005-0000-0000-0000D1010000}"/>
    <cellStyle name="쉼표 [0] 5 147" xfId="467" xr:uid="{00000000-0005-0000-0000-0000D2010000}"/>
    <cellStyle name="쉼표 [0] 5 148" xfId="468" xr:uid="{00000000-0005-0000-0000-0000D3010000}"/>
    <cellStyle name="쉼표 [0] 5 149" xfId="469" xr:uid="{00000000-0005-0000-0000-0000D4010000}"/>
    <cellStyle name="쉼표 [0] 5 15" xfId="470" xr:uid="{00000000-0005-0000-0000-0000D5010000}"/>
    <cellStyle name="쉼표 [0] 5 150" xfId="471" xr:uid="{00000000-0005-0000-0000-0000D6010000}"/>
    <cellStyle name="쉼표 [0] 5 151" xfId="472" xr:uid="{00000000-0005-0000-0000-0000D7010000}"/>
    <cellStyle name="쉼표 [0] 5 152" xfId="473" xr:uid="{00000000-0005-0000-0000-0000D8010000}"/>
    <cellStyle name="쉼표 [0] 5 153" xfId="474" xr:uid="{00000000-0005-0000-0000-0000D9010000}"/>
    <cellStyle name="쉼표 [0] 5 154" xfId="475" xr:uid="{00000000-0005-0000-0000-0000DA010000}"/>
    <cellStyle name="쉼표 [0] 5 155" xfId="476" xr:uid="{00000000-0005-0000-0000-0000DB010000}"/>
    <cellStyle name="쉼표 [0] 5 156" xfId="477" xr:uid="{00000000-0005-0000-0000-0000DC010000}"/>
    <cellStyle name="쉼표 [0] 5 157" xfId="478" xr:uid="{00000000-0005-0000-0000-0000DD010000}"/>
    <cellStyle name="쉼표 [0] 5 158" xfId="479" xr:uid="{00000000-0005-0000-0000-0000DE010000}"/>
    <cellStyle name="쉼표 [0] 5 159" xfId="480" xr:uid="{00000000-0005-0000-0000-0000DF010000}"/>
    <cellStyle name="쉼표 [0] 5 16" xfId="481" xr:uid="{00000000-0005-0000-0000-0000E0010000}"/>
    <cellStyle name="쉼표 [0] 5 160" xfId="482" xr:uid="{00000000-0005-0000-0000-0000E1010000}"/>
    <cellStyle name="쉼표 [0] 5 161" xfId="483" xr:uid="{00000000-0005-0000-0000-0000E2010000}"/>
    <cellStyle name="쉼표 [0] 5 162" xfId="484" xr:uid="{00000000-0005-0000-0000-0000E3010000}"/>
    <cellStyle name="쉼표 [0] 5 163" xfId="485" xr:uid="{00000000-0005-0000-0000-0000E4010000}"/>
    <cellStyle name="쉼표 [0] 5 164" xfId="486" xr:uid="{00000000-0005-0000-0000-0000E5010000}"/>
    <cellStyle name="쉼표 [0] 5 165" xfId="487" xr:uid="{00000000-0005-0000-0000-0000E6010000}"/>
    <cellStyle name="쉼표 [0] 5 166" xfId="488" xr:uid="{00000000-0005-0000-0000-0000E7010000}"/>
    <cellStyle name="쉼표 [0] 5 167" xfId="489" xr:uid="{00000000-0005-0000-0000-0000E8010000}"/>
    <cellStyle name="쉼표 [0] 5 168" xfId="490" xr:uid="{00000000-0005-0000-0000-0000E9010000}"/>
    <cellStyle name="쉼표 [0] 5 169" xfId="491" xr:uid="{00000000-0005-0000-0000-0000EA010000}"/>
    <cellStyle name="쉼표 [0] 5 17" xfId="492" xr:uid="{00000000-0005-0000-0000-0000EB010000}"/>
    <cellStyle name="쉼표 [0] 5 170" xfId="493" xr:uid="{00000000-0005-0000-0000-0000EC010000}"/>
    <cellStyle name="쉼표 [0] 5 171" xfId="494" xr:uid="{00000000-0005-0000-0000-0000ED010000}"/>
    <cellStyle name="쉼표 [0] 5 172" xfId="495" xr:uid="{00000000-0005-0000-0000-0000EE010000}"/>
    <cellStyle name="쉼표 [0] 5 173" xfId="496" xr:uid="{00000000-0005-0000-0000-0000EF010000}"/>
    <cellStyle name="쉼표 [0] 5 18" xfId="497" xr:uid="{00000000-0005-0000-0000-0000F0010000}"/>
    <cellStyle name="쉼표 [0] 5 19" xfId="498" xr:uid="{00000000-0005-0000-0000-0000F1010000}"/>
    <cellStyle name="쉼표 [0] 5 2" xfId="499" xr:uid="{00000000-0005-0000-0000-0000F2010000}"/>
    <cellStyle name="쉼표 [0] 5 20" xfId="500" xr:uid="{00000000-0005-0000-0000-0000F3010000}"/>
    <cellStyle name="쉼표 [0] 5 21" xfId="501" xr:uid="{00000000-0005-0000-0000-0000F4010000}"/>
    <cellStyle name="쉼표 [0] 5 22" xfId="502" xr:uid="{00000000-0005-0000-0000-0000F5010000}"/>
    <cellStyle name="쉼표 [0] 5 23" xfId="503" xr:uid="{00000000-0005-0000-0000-0000F6010000}"/>
    <cellStyle name="쉼표 [0] 5 24" xfId="504" xr:uid="{00000000-0005-0000-0000-0000F7010000}"/>
    <cellStyle name="쉼표 [0] 5 25" xfId="505" xr:uid="{00000000-0005-0000-0000-0000F8010000}"/>
    <cellStyle name="쉼표 [0] 5 26" xfId="506" xr:uid="{00000000-0005-0000-0000-0000F9010000}"/>
    <cellStyle name="쉼표 [0] 5 27" xfId="507" xr:uid="{00000000-0005-0000-0000-0000FA010000}"/>
    <cellStyle name="쉼표 [0] 5 28" xfId="508" xr:uid="{00000000-0005-0000-0000-0000FB010000}"/>
    <cellStyle name="쉼표 [0] 5 29" xfId="509" xr:uid="{00000000-0005-0000-0000-0000FC010000}"/>
    <cellStyle name="쉼표 [0] 5 3" xfId="510" xr:uid="{00000000-0005-0000-0000-0000FD010000}"/>
    <cellStyle name="쉼표 [0] 5 30" xfId="511" xr:uid="{00000000-0005-0000-0000-0000FE010000}"/>
    <cellStyle name="쉼표 [0] 5 31" xfId="512" xr:uid="{00000000-0005-0000-0000-0000FF010000}"/>
    <cellStyle name="쉼표 [0] 5 32" xfId="513" xr:uid="{00000000-0005-0000-0000-000000020000}"/>
    <cellStyle name="쉼표 [0] 5 33" xfId="514" xr:uid="{00000000-0005-0000-0000-000001020000}"/>
    <cellStyle name="쉼표 [0] 5 34" xfId="515" xr:uid="{00000000-0005-0000-0000-000002020000}"/>
    <cellStyle name="쉼표 [0] 5 35" xfId="516" xr:uid="{00000000-0005-0000-0000-000003020000}"/>
    <cellStyle name="쉼표 [0] 5 36" xfId="517" xr:uid="{00000000-0005-0000-0000-000004020000}"/>
    <cellStyle name="쉼표 [0] 5 37" xfId="518" xr:uid="{00000000-0005-0000-0000-000005020000}"/>
    <cellStyle name="쉼표 [0] 5 38" xfId="519" xr:uid="{00000000-0005-0000-0000-000006020000}"/>
    <cellStyle name="쉼표 [0] 5 39" xfId="520" xr:uid="{00000000-0005-0000-0000-000007020000}"/>
    <cellStyle name="쉼표 [0] 5 4" xfId="521" xr:uid="{00000000-0005-0000-0000-000008020000}"/>
    <cellStyle name="쉼표 [0] 5 40" xfId="522" xr:uid="{00000000-0005-0000-0000-000009020000}"/>
    <cellStyle name="쉼표 [0] 5 41" xfId="523" xr:uid="{00000000-0005-0000-0000-00000A020000}"/>
    <cellStyle name="쉼표 [0] 5 42" xfId="524" xr:uid="{00000000-0005-0000-0000-00000B020000}"/>
    <cellStyle name="쉼표 [0] 5 43" xfId="525" xr:uid="{00000000-0005-0000-0000-00000C020000}"/>
    <cellStyle name="쉼표 [0] 5 44" xfId="526" xr:uid="{00000000-0005-0000-0000-00000D020000}"/>
    <cellStyle name="쉼표 [0] 5 45" xfId="527" xr:uid="{00000000-0005-0000-0000-00000E020000}"/>
    <cellStyle name="쉼표 [0] 5 46" xfId="528" xr:uid="{00000000-0005-0000-0000-00000F020000}"/>
    <cellStyle name="쉼표 [0] 5 47" xfId="529" xr:uid="{00000000-0005-0000-0000-000010020000}"/>
    <cellStyle name="쉼표 [0] 5 48" xfId="530" xr:uid="{00000000-0005-0000-0000-000011020000}"/>
    <cellStyle name="쉼표 [0] 5 49" xfId="531" xr:uid="{00000000-0005-0000-0000-000012020000}"/>
    <cellStyle name="쉼표 [0] 5 5" xfId="532" xr:uid="{00000000-0005-0000-0000-000013020000}"/>
    <cellStyle name="쉼표 [0] 5 50" xfId="533" xr:uid="{00000000-0005-0000-0000-000014020000}"/>
    <cellStyle name="쉼표 [0] 5 51" xfId="534" xr:uid="{00000000-0005-0000-0000-000015020000}"/>
    <cellStyle name="쉼표 [0] 5 52" xfId="535" xr:uid="{00000000-0005-0000-0000-000016020000}"/>
    <cellStyle name="쉼표 [0] 5 53" xfId="536" xr:uid="{00000000-0005-0000-0000-000017020000}"/>
    <cellStyle name="쉼표 [0] 5 54" xfId="537" xr:uid="{00000000-0005-0000-0000-000018020000}"/>
    <cellStyle name="쉼표 [0] 5 55" xfId="538" xr:uid="{00000000-0005-0000-0000-000019020000}"/>
    <cellStyle name="쉼표 [0] 5 56" xfId="539" xr:uid="{00000000-0005-0000-0000-00001A020000}"/>
    <cellStyle name="쉼표 [0] 5 57" xfId="540" xr:uid="{00000000-0005-0000-0000-00001B020000}"/>
    <cellStyle name="쉼표 [0] 5 58" xfId="541" xr:uid="{00000000-0005-0000-0000-00001C020000}"/>
    <cellStyle name="쉼표 [0] 5 59" xfId="542" xr:uid="{00000000-0005-0000-0000-00001D020000}"/>
    <cellStyle name="쉼표 [0] 5 6" xfId="543" xr:uid="{00000000-0005-0000-0000-00001E020000}"/>
    <cellStyle name="쉼표 [0] 5 60" xfId="544" xr:uid="{00000000-0005-0000-0000-00001F020000}"/>
    <cellStyle name="쉼표 [0] 5 61" xfId="545" xr:uid="{00000000-0005-0000-0000-000020020000}"/>
    <cellStyle name="쉼표 [0] 5 62" xfId="546" xr:uid="{00000000-0005-0000-0000-000021020000}"/>
    <cellStyle name="쉼표 [0] 5 63" xfId="547" xr:uid="{00000000-0005-0000-0000-000022020000}"/>
    <cellStyle name="쉼표 [0] 5 64" xfId="548" xr:uid="{00000000-0005-0000-0000-000023020000}"/>
    <cellStyle name="쉼표 [0] 5 65" xfId="549" xr:uid="{00000000-0005-0000-0000-000024020000}"/>
    <cellStyle name="쉼표 [0] 5 66" xfId="550" xr:uid="{00000000-0005-0000-0000-000025020000}"/>
    <cellStyle name="쉼표 [0] 5 67" xfId="551" xr:uid="{00000000-0005-0000-0000-000026020000}"/>
    <cellStyle name="쉼표 [0] 5 68" xfId="552" xr:uid="{00000000-0005-0000-0000-000027020000}"/>
    <cellStyle name="쉼표 [0] 5 69" xfId="553" xr:uid="{00000000-0005-0000-0000-000028020000}"/>
    <cellStyle name="쉼표 [0] 5 7" xfId="554" xr:uid="{00000000-0005-0000-0000-000029020000}"/>
    <cellStyle name="쉼표 [0] 5 70" xfId="555" xr:uid="{00000000-0005-0000-0000-00002A020000}"/>
    <cellStyle name="쉼표 [0] 5 71" xfId="556" xr:uid="{00000000-0005-0000-0000-00002B020000}"/>
    <cellStyle name="쉼표 [0] 5 72" xfId="557" xr:uid="{00000000-0005-0000-0000-00002C020000}"/>
    <cellStyle name="쉼표 [0] 5 73" xfId="558" xr:uid="{00000000-0005-0000-0000-00002D020000}"/>
    <cellStyle name="쉼표 [0] 5 74" xfId="559" xr:uid="{00000000-0005-0000-0000-00002E020000}"/>
    <cellStyle name="쉼표 [0] 5 75" xfId="560" xr:uid="{00000000-0005-0000-0000-00002F020000}"/>
    <cellStyle name="쉼표 [0] 5 76" xfId="561" xr:uid="{00000000-0005-0000-0000-000030020000}"/>
    <cellStyle name="쉼표 [0] 5 77" xfId="562" xr:uid="{00000000-0005-0000-0000-000031020000}"/>
    <cellStyle name="쉼표 [0] 5 78" xfId="563" xr:uid="{00000000-0005-0000-0000-000032020000}"/>
    <cellStyle name="쉼표 [0] 5 79" xfId="564" xr:uid="{00000000-0005-0000-0000-000033020000}"/>
    <cellStyle name="쉼표 [0] 5 8" xfId="565" xr:uid="{00000000-0005-0000-0000-000034020000}"/>
    <cellStyle name="쉼표 [0] 5 80" xfId="566" xr:uid="{00000000-0005-0000-0000-000035020000}"/>
    <cellStyle name="쉼표 [0] 5 81" xfId="567" xr:uid="{00000000-0005-0000-0000-000036020000}"/>
    <cellStyle name="쉼표 [0] 5 82" xfId="568" xr:uid="{00000000-0005-0000-0000-000037020000}"/>
    <cellStyle name="쉼표 [0] 5 83" xfId="569" xr:uid="{00000000-0005-0000-0000-000038020000}"/>
    <cellStyle name="쉼표 [0] 5 84" xfId="570" xr:uid="{00000000-0005-0000-0000-000039020000}"/>
    <cellStyle name="쉼표 [0] 5 85" xfId="571" xr:uid="{00000000-0005-0000-0000-00003A020000}"/>
    <cellStyle name="쉼표 [0] 5 86" xfId="572" xr:uid="{00000000-0005-0000-0000-00003B020000}"/>
    <cellStyle name="쉼표 [0] 5 87" xfId="573" xr:uid="{00000000-0005-0000-0000-00003C020000}"/>
    <cellStyle name="쉼표 [0] 5 88" xfId="574" xr:uid="{00000000-0005-0000-0000-00003D020000}"/>
    <cellStyle name="쉼표 [0] 5 89" xfId="575" xr:uid="{00000000-0005-0000-0000-00003E020000}"/>
    <cellStyle name="쉼표 [0] 5 9" xfId="576" xr:uid="{00000000-0005-0000-0000-00003F020000}"/>
    <cellStyle name="쉼표 [0] 5 90" xfId="577" xr:uid="{00000000-0005-0000-0000-000040020000}"/>
    <cellStyle name="쉼표 [0] 5 91" xfId="578" xr:uid="{00000000-0005-0000-0000-000041020000}"/>
    <cellStyle name="쉼표 [0] 5 92" xfId="579" xr:uid="{00000000-0005-0000-0000-000042020000}"/>
    <cellStyle name="쉼표 [0] 5 93" xfId="580" xr:uid="{00000000-0005-0000-0000-000043020000}"/>
    <cellStyle name="쉼표 [0] 5 94" xfId="581" xr:uid="{00000000-0005-0000-0000-000044020000}"/>
    <cellStyle name="쉼표 [0] 5 95" xfId="582" xr:uid="{00000000-0005-0000-0000-000045020000}"/>
    <cellStyle name="쉼표 [0] 5 96" xfId="583" xr:uid="{00000000-0005-0000-0000-000046020000}"/>
    <cellStyle name="쉼표 [0] 5 97" xfId="584" xr:uid="{00000000-0005-0000-0000-000047020000}"/>
    <cellStyle name="쉼표 [0] 5 98" xfId="585" xr:uid="{00000000-0005-0000-0000-000048020000}"/>
    <cellStyle name="쉼표 [0] 5 99" xfId="586" xr:uid="{00000000-0005-0000-0000-000049020000}"/>
    <cellStyle name="쉼표 [0] 50" xfId="587" xr:uid="{00000000-0005-0000-0000-00004A020000}"/>
    <cellStyle name="쉼표 [0] 50 2" xfId="588" xr:uid="{00000000-0005-0000-0000-00004B020000}"/>
    <cellStyle name="쉼표 [0] 51" xfId="589" xr:uid="{00000000-0005-0000-0000-00004C020000}"/>
    <cellStyle name="쉼표 [0] 51 2" xfId="590" xr:uid="{00000000-0005-0000-0000-00004D020000}"/>
    <cellStyle name="쉼표 [0] 52" xfId="591" xr:uid="{00000000-0005-0000-0000-00004E020000}"/>
    <cellStyle name="쉼표 [0] 52 2" xfId="592" xr:uid="{00000000-0005-0000-0000-00004F020000}"/>
    <cellStyle name="쉼표 [0] 53" xfId="593" xr:uid="{00000000-0005-0000-0000-000050020000}"/>
    <cellStyle name="쉼표 [0] 53 2" xfId="594" xr:uid="{00000000-0005-0000-0000-000051020000}"/>
    <cellStyle name="쉼표 [0] 54" xfId="595" xr:uid="{00000000-0005-0000-0000-000052020000}"/>
    <cellStyle name="쉼표 [0] 54 2" xfId="596" xr:uid="{00000000-0005-0000-0000-000053020000}"/>
    <cellStyle name="쉼표 [0] 55" xfId="597" xr:uid="{00000000-0005-0000-0000-000054020000}"/>
    <cellStyle name="쉼표 [0] 55 2" xfId="598" xr:uid="{00000000-0005-0000-0000-000055020000}"/>
    <cellStyle name="쉼표 [0] 56" xfId="599" xr:uid="{00000000-0005-0000-0000-000056020000}"/>
    <cellStyle name="쉼표 [0] 56 2" xfId="600" xr:uid="{00000000-0005-0000-0000-000057020000}"/>
    <cellStyle name="쉼표 [0] 57" xfId="601" xr:uid="{00000000-0005-0000-0000-000058020000}"/>
    <cellStyle name="쉼표 [0] 57 2" xfId="602" xr:uid="{00000000-0005-0000-0000-000059020000}"/>
    <cellStyle name="쉼표 [0] 58" xfId="603" xr:uid="{00000000-0005-0000-0000-00005A020000}"/>
    <cellStyle name="쉼표 [0] 58 2" xfId="604" xr:uid="{00000000-0005-0000-0000-00005B020000}"/>
    <cellStyle name="쉼표 [0] 59" xfId="605" xr:uid="{00000000-0005-0000-0000-00005C020000}"/>
    <cellStyle name="쉼표 [0] 59 2" xfId="606" xr:uid="{00000000-0005-0000-0000-00005D020000}"/>
    <cellStyle name="쉼표 [0] 60" xfId="607" xr:uid="{00000000-0005-0000-0000-00005E020000}"/>
    <cellStyle name="쉼표 [0] 60 2" xfId="608" xr:uid="{00000000-0005-0000-0000-00005F020000}"/>
    <cellStyle name="쉼표 [0] 61" xfId="609" xr:uid="{00000000-0005-0000-0000-000060020000}"/>
    <cellStyle name="쉼표 [0] 61 2" xfId="610" xr:uid="{00000000-0005-0000-0000-000061020000}"/>
    <cellStyle name="쉼표 [0] 62" xfId="611" xr:uid="{00000000-0005-0000-0000-000062020000}"/>
    <cellStyle name="쉼표 [0] 62 2" xfId="612" xr:uid="{00000000-0005-0000-0000-000063020000}"/>
    <cellStyle name="쉼표 [0] 63" xfId="613" xr:uid="{00000000-0005-0000-0000-000064020000}"/>
    <cellStyle name="쉼표 [0] 63 2" xfId="614" xr:uid="{00000000-0005-0000-0000-000065020000}"/>
    <cellStyle name="쉼표 [0] 64" xfId="615" xr:uid="{00000000-0005-0000-0000-000066020000}"/>
    <cellStyle name="쉼표 [0] 64 2" xfId="616" xr:uid="{00000000-0005-0000-0000-000067020000}"/>
    <cellStyle name="쉼표 [0] 65" xfId="617" xr:uid="{00000000-0005-0000-0000-000068020000}"/>
    <cellStyle name="쉼표 [0] 65 2" xfId="618" xr:uid="{00000000-0005-0000-0000-000069020000}"/>
    <cellStyle name="쉼표 [0] 66" xfId="619" xr:uid="{00000000-0005-0000-0000-00006A020000}"/>
    <cellStyle name="쉼표 [0] 66 2" xfId="620" xr:uid="{00000000-0005-0000-0000-00006B020000}"/>
    <cellStyle name="쉼표 [0] 67" xfId="621" xr:uid="{00000000-0005-0000-0000-00006C020000}"/>
    <cellStyle name="쉼표 [0] 67 2" xfId="622" xr:uid="{00000000-0005-0000-0000-00006D020000}"/>
    <cellStyle name="쉼표 [0] 68" xfId="623" xr:uid="{00000000-0005-0000-0000-00006E020000}"/>
    <cellStyle name="쉼표 [0] 68 2" xfId="624" xr:uid="{00000000-0005-0000-0000-00006F020000}"/>
    <cellStyle name="쉼표 [0] 69" xfId="625" xr:uid="{00000000-0005-0000-0000-000070020000}"/>
    <cellStyle name="쉼표 [0] 69 2" xfId="626" xr:uid="{00000000-0005-0000-0000-000071020000}"/>
    <cellStyle name="쉼표 [0] 70" xfId="627" xr:uid="{00000000-0005-0000-0000-000072020000}"/>
    <cellStyle name="쉼표 [0] 70 2" xfId="628" xr:uid="{00000000-0005-0000-0000-000073020000}"/>
    <cellStyle name="쉼표 [0] 71" xfId="629" xr:uid="{00000000-0005-0000-0000-000074020000}"/>
    <cellStyle name="쉼표 [0] 71 2" xfId="630" xr:uid="{00000000-0005-0000-0000-000075020000}"/>
    <cellStyle name="쉼표 [0] 72" xfId="631" xr:uid="{00000000-0005-0000-0000-000076020000}"/>
    <cellStyle name="쉼표 [0] 72 2" xfId="632" xr:uid="{00000000-0005-0000-0000-000077020000}"/>
    <cellStyle name="쉼표 [0] 73" xfId="633" xr:uid="{00000000-0005-0000-0000-000078020000}"/>
    <cellStyle name="쉼표 [0] 73 2" xfId="634" xr:uid="{00000000-0005-0000-0000-000079020000}"/>
    <cellStyle name="쉼표 [0] 74" xfId="635" xr:uid="{00000000-0005-0000-0000-00007A020000}"/>
    <cellStyle name="쉼표 [0] 74 2" xfId="636" xr:uid="{00000000-0005-0000-0000-00007B020000}"/>
    <cellStyle name="쉼표 [0] 75" xfId="637" xr:uid="{00000000-0005-0000-0000-00007C020000}"/>
    <cellStyle name="쉼표 [0] 75 2" xfId="638" xr:uid="{00000000-0005-0000-0000-00007D020000}"/>
    <cellStyle name="쉼표 [0] 76" xfId="639" xr:uid="{00000000-0005-0000-0000-00007E020000}"/>
    <cellStyle name="쉼표 [0] 76 2" xfId="640" xr:uid="{00000000-0005-0000-0000-00007F020000}"/>
    <cellStyle name="쉼표 [0] 77" xfId="641" xr:uid="{00000000-0005-0000-0000-000080020000}"/>
    <cellStyle name="쉼표 [0] 77 2" xfId="642" xr:uid="{00000000-0005-0000-0000-000081020000}"/>
    <cellStyle name="쉼표 [0] 78" xfId="643" xr:uid="{00000000-0005-0000-0000-000082020000}"/>
    <cellStyle name="쉼표 [0] 78 2" xfId="644" xr:uid="{00000000-0005-0000-0000-000083020000}"/>
    <cellStyle name="쉼표 [0] 79" xfId="645" xr:uid="{00000000-0005-0000-0000-000084020000}"/>
    <cellStyle name="쉼표 [0] 79 2" xfId="646" xr:uid="{00000000-0005-0000-0000-000085020000}"/>
    <cellStyle name="쉼표 [0] 8" xfId="647" xr:uid="{00000000-0005-0000-0000-000086020000}"/>
    <cellStyle name="쉼표 [0] 8 2" xfId="648" xr:uid="{00000000-0005-0000-0000-000087020000}"/>
    <cellStyle name="쉼표 [0] 80" xfId="649" xr:uid="{00000000-0005-0000-0000-000088020000}"/>
    <cellStyle name="쉼표 [0] 80 2" xfId="650" xr:uid="{00000000-0005-0000-0000-000089020000}"/>
    <cellStyle name="쉼표 [0] 81" xfId="651" xr:uid="{00000000-0005-0000-0000-00008A020000}"/>
    <cellStyle name="쉼표 [0] 81 2" xfId="652" xr:uid="{00000000-0005-0000-0000-00008B020000}"/>
    <cellStyle name="쉼표 [0] 82" xfId="653" xr:uid="{00000000-0005-0000-0000-00008C020000}"/>
    <cellStyle name="쉼표 [0] 82 2" xfId="654" xr:uid="{00000000-0005-0000-0000-00008D020000}"/>
    <cellStyle name="쉼표 [0] 83" xfId="655" xr:uid="{00000000-0005-0000-0000-00008E020000}"/>
    <cellStyle name="쉼표 [0] 83 2" xfId="656" xr:uid="{00000000-0005-0000-0000-00008F020000}"/>
    <cellStyle name="쉼표 [0] 84" xfId="657" xr:uid="{00000000-0005-0000-0000-000090020000}"/>
    <cellStyle name="쉼표 [0] 84 2" xfId="658" xr:uid="{00000000-0005-0000-0000-000091020000}"/>
    <cellStyle name="쉼표 [0] 85" xfId="659" xr:uid="{00000000-0005-0000-0000-000092020000}"/>
    <cellStyle name="쉼표 [0] 85 2" xfId="660" xr:uid="{00000000-0005-0000-0000-000093020000}"/>
    <cellStyle name="쉼표 [0] 86" xfId="661" xr:uid="{00000000-0005-0000-0000-000094020000}"/>
    <cellStyle name="쉼표 [0] 86 2" xfId="662" xr:uid="{00000000-0005-0000-0000-000095020000}"/>
    <cellStyle name="쉼표 [0] 87" xfId="663" xr:uid="{00000000-0005-0000-0000-000096020000}"/>
    <cellStyle name="쉼표 [0] 87 2" xfId="664" xr:uid="{00000000-0005-0000-0000-000097020000}"/>
    <cellStyle name="쉼표 [0] 88" xfId="665" xr:uid="{00000000-0005-0000-0000-000098020000}"/>
    <cellStyle name="쉼표 [0] 88 2" xfId="666" xr:uid="{00000000-0005-0000-0000-000099020000}"/>
    <cellStyle name="쉼표 [0] 89" xfId="667" xr:uid="{00000000-0005-0000-0000-00009A020000}"/>
    <cellStyle name="쉼표 [0] 89 2" xfId="668" xr:uid="{00000000-0005-0000-0000-00009B020000}"/>
    <cellStyle name="쉼표 [0] 9" xfId="669" xr:uid="{00000000-0005-0000-0000-00009C020000}"/>
    <cellStyle name="쉼표 [0] 9 2" xfId="670" xr:uid="{00000000-0005-0000-0000-00009D020000}"/>
    <cellStyle name="쉼표 [0] 90" xfId="671" xr:uid="{00000000-0005-0000-0000-00009E020000}"/>
    <cellStyle name="쉼표 [0] 90 2" xfId="672" xr:uid="{00000000-0005-0000-0000-00009F020000}"/>
    <cellStyle name="쉼표 [0] 91" xfId="673" xr:uid="{00000000-0005-0000-0000-0000A0020000}"/>
    <cellStyle name="쉼표 [0] 91 2" xfId="674" xr:uid="{00000000-0005-0000-0000-0000A1020000}"/>
    <cellStyle name="쉼표 [0] 92" xfId="675" xr:uid="{00000000-0005-0000-0000-0000A2020000}"/>
    <cellStyle name="쉼표 [0] 92 2" xfId="676" xr:uid="{00000000-0005-0000-0000-0000A3020000}"/>
    <cellStyle name="쉼표 [0] 93" xfId="677" xr:uid="{00000000-0005-0000-0000-0000A4020000}"/>
    <cellStyle name="쉼표 [0] 93 2" xfId="678" xr:uid="{00000000-0005-0000-0000-0000A5020000}"/>
    <cellStyle name="쉼표 [0] 94" xfId="679" xr:uid="{00000000-0005-0000-0000-0000A6020000}"/>
    <cellStyle name="쉼표 [0] 94 2" xfId="680" xr:uid="{00000000-0005-0000-0000-0000A7020000}"/>
    <cellStyle name="쉼표 [0] 95" xfId="681" xr:uid="{00000000-0005-0000-0000-0000A8020000}"/>
    <cellStyle name="쉼표 [0] 95 2" xfId="682" xr:uid="{00000000-0005-0000-0000-0000A9020000}"/>
    <cellStyle name="쉼표 [0] 96" xfId="683" xr:uid="{00000000-0005-0000-0000-0000AA020000}"/>
    <cellStyle name="쉼표 [0] 96 2" xfId="684" xr:uid="{00000000-0005-0000-0000-0000AB020000}"/>
    <cellStyle name="쉼표 [0] 97" xfId="685" xr:uid="{00000000-0005-0000-0000-0000AC020000}"/>
    <cellStyle name="쉼표 [0] 97 2" xfId="686" xr:uid="{00000000-0005-0000-0000-0000AD020000}"/>
    <cellStyle name="쉼표 [0] 98" xfId="687" xr:uid="{00000000-0005-0000-0000-0000AE020000}"/>
    <cellStyle name="쉼표 [0] 98 2" xfId="688" xr:uid="{00000000-0005-0000-0000-0000AF020000}"/>
    <cellStyle name="쉼표 [0] 99" xfId="689" xr:uid="{00000000-0005-0000-0000-0000B0020000}"/>
    <cellStyle name="쉼표 [0] 99 2" xfId="690" xr:uid="{00000000-0005-0000-0000-0000B1020000}"/>
    <cellStyle name="표준" xfId="0" builtinId="0"/>
    <cellStyle name="표준 100" xfId="691" xr:uid="{00000000-0005-0000-0000-0000B3020000}"/>
    <cellStyle name="표준 100 2" xfId="692" xr:uid="{00000000-0005-0000-0000-0000B4020000}"/>
    <cellStyle name="표준 101" xfId="693" xr:uid="{00000000-0005-0000-0000-0000B5020000}"/>
    <cellStyle name="표준 101 2" xfId="694" xr:uid="{00000000-0005-0000-0000-0000B6020000}"/>
    <cellStyle name="표준 102" xfId="695" xr:uid="{00000000-0005-0000-0000-0000B7020000}"/>
    <cellStyle name="표준 102 2" xfId="696" xr:uid="{00000000-0005-0000-0000-0000B8020000}"/>
    <cellStyle name="표준 103" xfId="697" xr:uid="{00000000-0005-0000-0000-0000B9020000}"/>
    <cellStyle name="표준 103 2" xfId="698" xr:uid="{00000000-0005-0000-0000-0000BA020000}"/>
    <cellStyle name="표준 104" xfId="699" xr:uid="{00000000-0005-0000-0000-0000BB020000}"/>
    <cellStyle name="표준 104 2" xfId="700" xr:uid="{00000000-0005-0000-0000-0000BC020000}"/>
    <cellStyle name="표준 105" xfId="701" xr:uid="{00000000-0005-0000-0000-0000BD020000}"/>
    <cellStyle name="표준 105 2" xfId="702" xr:uid="{00000000-0005-0000-0000-0000BE020000}"/>
    <cellStyle name="표준 106" xfId="703" xr:uid="{00000000-0005-0000-0000-0000BF020000}"/>
    <cellStyle name="표준 106 2" xfId="704" xr:uid="{00000000-0005-0000-0000-0000C0020000}"/>
    <cellStyle name="표준 107" xfId="705" xr:uid="{00000000-0005-0000-0000-0000C1020000}"/>
    <cellStyle name="표준 107 2" xfId="706" xr:uid="{00000000-0005-0000-0000-0000C2020000}"/>
    <cellStyle name="표준 108" xfId="707" xr:uid="{00000000-0005-0000-0000-0000C3020000}"/>
    <cellStyle name="표준 108 2" xfId="708" xr:uid="{00000000-0005-0000-0000-0000C4020000}"/>
    <cellStyle name="표준 109" xfId="709" xr:uid="{00000000-0005-0000-0000-0000C5020000}"/>
    <cellStyle name="표준 109 2" xfId="710" xr:uid="{00000000-0005-0000-0000-0000C6020000}"/>
    <cellStyle name="표준 110" xfId="711" xr:uid="{00000000-0005-0000-0000-0000C7020000}"/>
    <cellStyle name="표준 110 2" xfId="712" xr:uid="{00000000-0005-0000-0000-0000C8020000}"/>
    <cellStyle name="표준 111" xfId="713" xr:uid="{00000000-0005-0000-0000-0000C9020000}"/>
    <cellStyle name="표준 111 2" xfId="714" xr:uid="{00000000-0005-0000-0000-0000CA020000}"/>
    <cellStyle name="표준 112" xfId="715" xr:uid="{00000000-0005-0000-0000-0000CB020000}"/>
    <cellStyle name="표준 112 2" xfId="716" xr:uid="{00000000-0005-0000-0000-0000CC020000}"/>
    <cellStyle name="표준 113" xfId="717" xr:uid="{00000000-0005-0000-0000-0000CD020000}"/>
    <cellStyle name="표준 113 2" xfId="718" xr:uid="{00000000-0005-0000-0000-0000CE020000}"/>
    <cellStyle name="표준 114" xfId="719" xr:uid="{00000000-0005-0000-0000-0000CF020000}"/>
    <cellStyle name="표준 114 2" xfId="720" xr:uid="{00000000-0005-0000-0000-0000D0020000}"/>
    <cellStyle name="표준 115" xfId="721" xr:uid="{00000000-0005-0000-0000-0000D1020000}"/>
    <cellStyle name="표준 115 2" xfId="722" xr:uid="{00000000-0005-0000-0000-0000D2020000}"/>
    <cellStyle name="표준 116" xfId="723" xr:uid="{00000000-0005-0000-0000-0000D3020000}"/>
    <cellStyle name="표준 116 2" xfId="724" xr:uid="{00000000-0005-0000-0000-0000D4020000}"/>
    <cellStyle name="표준 117" xfId="725" xr:uid="{00000000-0005-0000-0000-0000D5020000}"/>
    <cellStyle name="표준 117 2" xfId="726" xr:uid="{00000000-0005-0000-0000-0000D6020000}"/>
    <cellStyle name="표준 118" xfId="727" xr:uid="{00000000-0005-0000-0000-0000D7020000}"/>
    <cellStyle name="표준 118 2" xfId="728" xr:uid="{00000000-0005-0000-0000-0000D8020000}"/>
    <cellStyle name="표준 119" xfId="729" xr:uid="{00000000-0005-0000-0000-0000D9020000}"/>
    <cellStyle name="표준 119 2" xfId="730" xr:uid="{00000000-0005-0000-0000-0000DA020000}"/>
    <cellStyle name="표준 120" xfId="731" xr:uid="{00000000-0005-0000-0000-0000DB020000}"/>
    <cellStyle name="표준 120 2" xfId="732" xr:uid="{00000000-0005-0000-0000-0000DC020000}"/>
    <cellStyle name="표준 121" xfId="733" xr:uid="{00000000-0005-0000-0000-0000DD020000}"/>
    <cellStyle name="표준 121 2" xfId="734" xr:uid="{00000000-0005-0000-0000-0000DE020000}"/>
    <cellStyle name="표준 122" xfId="735" xr:uid="{00000000-0005-0000-0000-0000DF020000}"/>
    <cellStyle name="표준 122 2" xfId="736" xr:uid="{00000000-0005-0000-0000-0000E0020000}"/>
    <cellStyle name="표준 123" xfId="737" xr:uid="{00000000-0005-0000-0000-0000E1020000}"/>
    <cellStyle name="표준 123 2" xfId="738" xr:uid="{00000000-0005-0000-0000-0000E2020000}"/>
    <cellStyle name="표준 124" xfId="739" xr:uid="{00000000-0005-0000-0000-0000E3020000}"/>
    <cellStyle name="표준 124 2" xfId="740" xr:uid="{00000000-0005-0000-0000-0000E4020000}"/>
    <cellStyle name="표준 125" xfId="741" xr:uid="{00000000-0005-0000-0000-0000E5020000}"/>
    <cellStyle name="표준 125 2" xfId="742" xr:uid="{00000000-0005-0000-0000-0000E6020000}"/>
    <cellStyle name="표준 126" xfId="743" xr:uid="{00000000-0005-0000-0000-0000E7020000}"/>
    <cellStyle name="표준 126 2" xfId="744" xr:uid="{00000000-0005-0000-0000-0000E8020000}"/>
    <cellStyle name="표준 127" xfId="745" xr:uid="{00000000-0005-0000-0000-0000E9020000}"/>
    <cellStyle name="표준 127 2" xfId="746" xr:uid="{00000000-0005-0000-0000-0000EA020000}"/>
    <cellStyle name="표준 128" xfId="747" xr:uid="{00000000-0005-0000-0000-0000EB020000}"/>
    <cellStyle name="표준 128 2" xfId="748" xr:uid="{00000000-0005-0000-0000-0000EC020000}"/>
    <cellStyle name="표준 129" xfId="749" xr:uid="{00000000-0005-0000-0000-0000ED020000}"/>
    <cellStyle name="표준 129 2" xfId="750" xr:uid="{00000000-0005-0000-0000-0000EE020000}"/>
    <cellStyle name="표준 130" xfId="751" xr:uid="{00000000-0005-0000-0000-0000EF020000}"/>
    <cellStyle name="표준 130 2" xfId="752" xr:uid="{00000000-0005-0000-0000-0000F0020000}"/>
    <cellStyle name="표준 131" xfId="753" xr:uid="{00000000-0005-0000-0000-0000F1020000}"/>
    <cellStyle name="표준 131 2" xfId="754" xr:uid="{00000000-0005-0000-0000-0000F2020000}"/>
    <cellStyle name="표준 132" xfId="755" xr:uid="{00000000-0005-0000-0000-0000F3020000}"/>
    <cellStyle name="표준 132 2" xfId="756" xr:uid="{00000000-0005-0000-0000-0000F4020000}"/>
    <cellStyle name="표준 133" xfId="757" xr:uid="{00000000-0005-0000-0000-0000F5020000}"/>
    <cellStyle name="표준 133 2" xfId="758" xr:uid="{00000000-0005-0000-0000-0000F6020000}"/>
    <cellStyle name="표준 134" xfId="759" xr:uid="{00000000-0005-0000-0000-0000F7020000}"/>
    <cellStyle name="표준 134 2" xfId="760" xr:uid="{00000000-0005-0000-0000-0000F8020000}"/>
    <cellStyle name="표준 135" xfId="761" xr:uid="{00000000-0005-0000-0000-0000F9020000}"/>
    <cellStyle name="표준 135 2" xfId="762" xr:uid="{00000000-0005-0000-0000-0000FA020000}"/>
    <cellStyle name="표준 136" xfId="763" xr:uid="{00000000-0005-0000-0000-0000FB020000}"/>
    <cellStyle name="표준 136 2" xfId="764" xr:uid="{00000000-0005-0000-0000-0000FC020000}"/>
    <cellStyle name="표준 137" xfId="765" xr:uid="{00000000-0005-0000-0000-0000FD020000}"/>
    <cellStyle name="표준 137 2" xfId="766" xr:uid="{00000000-0005-0000-0000-0000FE020000}"/>
    <cellStyle name="표준 138" xfId="767" xr:uid="{00000000-0005-0000-0000-0000FF020000}"/>
    <cellStyle name="표준 138 2" xfId="768" xr:uid="{00000000-0005-0000-0000-000000030000}"/>
    <cellStyle name="표준 139" xfId="769" xr:uid="{00000000-0005-0000-0000-000001030000}"/>
    <cellStyle name="표준 139 2" xfId="770" xr:uid="{00000000-0005-0000-0000-000002030000}"/>
    <cellStyle name="표준 140" xfId="771" xr:uid="{00000000-0005-0000-0000-000003030000}"/>
    <cellStyle name="표준 140 2" xfId="772" xr:uid="{00000000-0005-0000-0000-000004030000}"/>
    <cellStyle name="표준 141" xfId="773" xr:uid="{00000000-0005-0000-0000-000005030000}"/>
    <cellStyle name="표준 141 2" xfId="774" xr:uid="{00000000-0005-0000-0000-000006030000}"/>
    <cellStyle name="표준 142" xfId="775" xr:uid="{00000000-0005-0000-0000-000007030000}"/>
    <cellStyle name="표준 142 2" xfId="776" xr:uid="{00000000-0005-0000-0000-000008030000}"/>
    <cellStyle name="표준 143" xfId="777" xr:uid="{00000000-0005-0000-0000-000009030000}"/>
    <cellStyle name="표준 143 2" xfId="778" xr:uid="{00000000-0005-0000-0000-00000A030000}"/>
    <cellStyle name="표준 144" xfId="779" xr:uid="{00000000-0005-0000-0000-00000B030000}"/>
    <cellStyle name="표준 144 2" xfId="780" xr:uid="{00000000-0005-0000-0000-00000C030000}"/>
    <cellStyle name="표준 145" xfId="781" xr:uid="{00000000-0005-0000-0000-00000D030000}"/>
    <cellStyle name="표준 145 2" xfId="782" xr:uid="{00000000-0005-0000-0000-00000E030000}"/>
    <cellStyle name="표준 146" xfId="783" xr:uid="{00000000-0005-0000-0000-00000F030000}"/>
    <cellStyle name="표준 146 2" xfId="784" xr:uid="{00000000-0005-0000-0000-000010030000}"/>
    <cellStyle name="표준 147" xfId="785" xr:uid="{00000000-0005-0000-0000-000011030000}"/>
    <cellStyle name="표준 147 2" xfId="786" xr:uid="{00000000-0005-0000-0000-000012030000}"/>
    <cellStyle name="표준 148" xfId="787" xr:uid="{00000000-0005-0000-0000-000013030000}"/>
    <cellStyle name="표준 148 2" xfId="788" xr:uid="{00000000-0005-0000-0000-000014030000}"/>
    <cellStyle name="표준 149" xfId="789" xr:uid="{00000000-0005-0000-0000-000015030000}"/>
    <cellStyle name="표준 149 2" xfId="790" xr:uid="{00000000-0005-0000-0000-000016030000}"/>
    <cellStyle name="표준 150" xfId="791" xr:uid="{00000000-0005-0000-0000-000017030000}"/>
    <cellStyle name="표준 150 2" xfId="792" xr:uid="{00000000-0005-0000-0000-000018030000}"/>
    <cellStyle name="표준 151" xfId="793" xr:uid="{00000000-0005-0000-0000-000019030000}"/>
    <cellStyle name="표준 151 2" xfId="794" xr:uid="{00000000-0005-0000-0000-00001A030000}"/>
    <cellStyle name="표준 152" xfId="795" xr:uid="{00000000-0005-0000-0000-00001B030000}"/>
    <cellStyle name="표준 152 2" xfId="796" xr:uid="{00000000-0005-0000-0000-00001C030000}"/>
    <cellStyle name="표준 153" xfId="797" xr:uid="{00000000-0005-0000-0000-00001D030000}"/>
    <cellStyle name="표준 153 2" xfId="798" xr:uid="{00000000-0005-0000-0000-00001E030000}"/>
    <cellStyle name="표준 154" xfId="799" xr:uid="{00000000-0005-0000-0000-00001F030000}"/>
    <cellStyle name="표준 154 2" xfId="800" xr:uid="{00000000-0005-0000-0000-000020030000}"/>
    <cellStyle name="표준 155" xfId="801" xr:uid="{00000000-0005-0000-0000-000021030000}"/>
    <cellStyle name="표준 155 2" xfId="802" xr:uid="{00000000-0005-0000-0000-000022030000}"/>
    <cellStyle name="표준 156" xfId="803" xr:uid="{00000000-0005-0000-0000-000023030000}"/>
    <cellStyle name="표준 156 2" xfId="804" xr:uid="{00000000-0005-0000-0000-000024030000}"/>
    <cellStyle name="표준 157" xfId="805" xr:uid="{00000000-0005-0000-0000-000025030000}"/>
    <cellStyle name="표준 157 2" xfId="806" xr:uid="{00000000-0005-0000-0000-000026030000}"/>
    <cellStyle name="표준 158" xfId="807" xr:uid="{00000000-0005-0000-0000-000027030000}"/>
    <cellStyle name="표준 158 2" xfId="808" xr:uid="{00000000-0005-0000-0000-000028030000}"/>
    <cellStyle name="표준 159" xfId="809" xr:uid="{00000000-0005-0000-0000-000029030000}"/>
    <cellStyle name="표준 159 2" xfId="810" xr:uid="{00000000-0005-0000-0000-00002A030000}"/>
    <cellStyle name="표준 160" xfId="811" xr:uid="{00000000-0005-0000-0000-00002B030000}"/>
    <cellStyle name="표준 160 2" xfId="812" xr:uid="{00000000-0005-0000-0000-00002C030000}"/>
    <cellStyle name="표준 161" xfId="813" xr:uid="{00000000-0005-0000-0000-00002D030000}"/>
    <cellStyle name="표준 161 2" xfId="814" xr:uid="{00000000-0005-0000-0000-00002E030000}"/>
    <cellStyle name="표준 162" xfId="815" xr:uid="{00000000-0005-0000-0000-00002F030000}"/>
    <cellStyle name="표준 162 2" xfId="816" xr:uid="{00000000-0005-0000-0000-000030030000}"/>
    <cellStyle name="표준 163" xfId="817" xr:uid="{00000000-0005-0000-0000-000031030000}"/>
    <cellStyle name="표준 163 2" xfId="818" xr:uid="{00000000-0005-0000-0000-000032030000}"/>
    <cellStyle name="표준 164" xfId="819" xr:uid="{00000000-0005-0000-0000-000033030000}"/>
    <cellStyle name="표준 164 2" xfId="820" xr:uid="{00000000-0005-0000-0000-000034030000}"/>
    <cellStyle name="표준 165" xfId="821" xr:uid="{00000000-0005-0000-0000-000035030000}"/>
    <cellStyle name="표준 165 2" xfId="822" xr:uid="{00000000-0005-0000-0000-000036030000}"/>
    <cellStyle name="표준 166" xfId="823" xr:uid="{00000000-0005-0000-0000-000037030000}"/>
    <cellStyle name="표준 166 2" xfId="824" xr:uid="{00000000-0005-0000-0000-000038030000}"/>
    <cellStyle name="표준 167" xfId="825" xr:uid="{00000000-0005-0000-0000-000039030000}"/>
    <cellStyle name="표준 167 2" xfId="826" xr:uid="{00000000-0005-0000-0000-00003A030000}"/>
    <cellStyle name="표준 168" xfId="827" xr:uid="{00000000-0005-0000-0000-00003B030000}"/>
    <cellStyle name="표준 168 2" xfId="828" xr:uid="{00000000-0005-0000-0000-00003C030000}"/>
    <cellStyle name="표준 169" xfId="829" xr:uid="{00000000-0005-0000-0000-00003D030000}"/>
    <cellStyle name="표준 169 2" xfId="830" xr:uid="{00000000-0005-0000-0000-00003E030000}"/>
    <cellStyle name="표준 170" xfId="831" xr:uid="{00000000-0005-0000-0000-00003F030000}"/>
    <cellStyle name="표준 170 2" xfId="832" xr:uid="{00000000-0005-0000-0000-000040030000}"/>
    <cellStyle name="표준 171" xfId="833" xr:uid="{00000000-0005-0000-0000-000041030000}"/>
    <cellStyle name="표준 171 2" xfId="834" xr:uid="{00000000-0005-0000-0000-000042030000}"/>
    <cellStyle name="표준 172" xfId="835" xr:uid="{00000000-0005-0000-0000-000043030000}"/>
    <cellStyle name="표준 172 2" xfId="836" xr:uid="{00000000-0005-0000-0000-000044030000}"/>
    <cellStyle name="표준 173" xfId="837" xr:uid="{00000000-0005-0000-0000-000045030000}"/>
    <cellStyle name="표준 173 2" xfId="838" xr:uid="{00000000-0005-0000-0000-000046030000}"/>
    <cellStyle name="표준 174" xfId="839" xr:uid="{00000000-0005-0000-0000-000047030000}"/>
    <cellStyle name="표준 174 2" xfId="840" xr:uid="{00000000-0005-0000-0000-000048030000}"/>
    <cellStyle name="표준 175" xfId="841" xr:uid="{00000000-0005-0000-0000-000049030000}"/>
    <cellStyle name="표준 175 2" xfId="842" xr:uid="{00000000-0005-0000-0000-00004A030000}"/>
    <cellStyle name="표준 176" xfId="843" xr:uid="{00000000-0005-0000-0000-00004B030000}"/>
    <cellStyle name="표준 176 2" xfId="844" xr:uid="{00000000-0005-0000-0000-00004C030000}"/>
    <cellStyle name="표준 177" xfId="845" xr:uid="{00000000-0005-0000-0000-00004D030000}"/>
    <cellStyle name="표준 177 2" xfId="846" xr:uid="{00000000-0005-0000-0000-00004E030000}"/>
    <cellStyle name="표준 179" xfId="847" xr:uid="{00000000-0005-0000-0000-00004F030000}"/>
    <cellStyle name="표준 2" xfId="4" xr:uid="{00000000-0005-0000-0000-000050030000}"/>
    <cellStyle name="표준 2 10" xfId="980" xr:uid="{00000000-0005-0000-0000-000051030000}"/>
    <cellStyle name="표준 2 2" xfId="848" xr:uid="{00000000-0005-0000-0000-000052030000}"/>
    <cellStyle name="표준 2 2 2" xfId="849" xr:uid="{00000000-0005-0000-0000-000053030000}"/>
    <cellStyle name="표준 2 2 2 2" xfId="850" xr:uid="{00000000-0005-0000-0000-000054030000}"/>
    <cellStyle name="표준 21" xfId="851" xr:uid="{00000000-0005-0000-0000-000055030000}"/>
    <cellStyle name="표준 21 2" xfId="852" xr:uid="{00000000-0005-0000-0000-000056030000}"/>
    <cellStyle name="표준 27" xfId="853" xr:uid="{00000000-0005-0000-0000-000057030000}"/>
    <cellStyle name="표준 27 2" xfId="854" xr:uid="{00000000-0005-0000-0000-000058030000}"/>
    <cellStyle name="표준 3" xfId="855" xr:uid="{00000000-0005-0000-0000-000059030000}"/>
    <cellStyle name="표준 3 2" xfId="856" xr:uid="{00000000-0005-0000-0000-00005A030000}"/>
    <cellStyle name="표준 30" xfId="857" xr:uid="{00000000-0005-0000-0000-00005B030000}"/>
    <cellStyle name="표준 30 2" xfId="858" xr:uid="{00000000-0005-0000-0000-00005C030000}"/>
    <cellStyle name="표준 31" xfId="859" xr:uid="{00000000-0005-0000-0000-00005D030000}"/>
    <cellStyle name="표준 31 2" xfId="860" xr:uid="{00000000-0005-0000-0000-00005E030000}"/>
    <cellStyle name="표준 32" xfId="861" xr:uid="{00000000-0005-0000-0000-00005F030000}"/>
    <cellStyle name="표준 32 2" xfId="862" xr:uid="{00000000-0005-0000-0000-000060030000}"/>
    <cellStyle name="표준 33" xfId="863" xr:uid="{00000000-0005-0000-0000-000061030000}"/>
    <cellStyle name="표준 33 2" xfId="864" xr:uid="{00000000-0005-0000-0000-000062030000}"/>
    <cellStyle name="표준 34" xfId="865" xr:uid="{00000000-0005-0000-0000-000063030000}"/>
    <cellStyle name="표준 34 2" xfId="866" xr:uid="{00000000-0005-0000-0000-000064030000}"/>
    <cellStyle name="표준 35" xfId="867" xr:uid="{00000000-0005-0000-0000-000065030000}"/>
    <cellStyle name="표준 35 2" xfId="868" xr:uid="{00000000-0005-0000-0000-000066030000}"/>
    <cellStyle name="표준 36" xfId="869" xr:uid="{00000000-0005-0000-0000-000067030000}"/>
    <cellStyle name="표준 36 2" xfId="870" xr:uid="{00000000-0005-0000-0000-000068030000}"/>
    <cellStyle name="표준 37" xfId="871" xr:uid="{00000000-0005-0000-0000-000069030000}"/>
    <cellStyle name="표준 37 2" xfId="872" xr:uid="{00000000-0005-0000-0000-00006A030000}"/>
    <cellStyle name="표준 4" xfId="873" xr:uid="{00000000-0005-0000-0000-00006B030000}"/>
    <cellStyle name="표준 4 2" xfId="874" xr:uid="{00000000-0005-0000-0000-00006C030000}"/>
    <cellStyle name="표준 42" xfId="875" xr:uid="{00000000-0005-0000-0000-00006D030000}"/>
    <cellStyle name="표준 42 2" xfId="876" xr:uid="{00000000-0005-0000-0000-00006E030000}"/>
    <cellStyle name="표준 43" xfId="877" xr:uid="{00000000-0005-0000-0000-00006F030000}"/>
    <cellStyle name="표준 43 2" xfId="878" xr:uid="{00000000-0005-0000-0000-000070030000}"/>
    <cellStyle name="표준 44" xfId="879" xr:uid="{00000000-0005-0000-0000-000071030000}"/>
    <cellStyle name="표준 44 2" xfId="880" xr:uid="{00000000-0005-0000-0000-000072030000}"/>
    <cellStyle name="표준 45" xfId="881" xr:uid="{00000000-0005-0000-0000-000073030000}"/>
    <cellStyle name="표준 45 2" xfId="882" xr:uid="{00000000-0005-0000-0000-000074030000}"/>
    <cellStyle name="표준 5" xfId="883" xr:uid="{00000000-0005-0000-0000-000075030000}"/>
    <cellStyle name="표준 5 2" xfId="884" xr:uid="{00000000-0005-0000-0000-000076030000}"/>
    <cellStyle name="표준 55" xfId="885" xr:uid="{00000000-0005-0000-0000-000077030000}"/>
    <cellStyle name="표준 55 2" xfId="886" xr:uid="{00000000-0005-0000-0000-000078030000}"/>
    <cellStyle name="표준 56" xfId="887" xr:uid="{00000000-0005-0000-0000-000079030000}"/>
    <cellStyle name="표준 56 2" xfId="888" xr:uid="{00000000-0005-0000-0000-00007A030000}"/>
    <cellStyle name="표준 57" xfId="889" xr:uid="{00000000-0005-0000-0000-00007B030000}"/>
    <cellStyle name="표준 57 2" xfId="890" xr:uid="{00000000-0005-0000-0000-00007C030000}"/>
    <cellStyle name="표준 58" xfId="891" xr:uid="{00000000-0005-0000-0000-00007D030000}"/>
    <cellStyle name="표준 58 2" xfId="892" xr:uid="{00000000-0005-0000-0000-00007E030000}"/>
    <cellStyle name="표준 59" xfId="893" xr:uid="{00000000-0005-0000-0000-00007F030000}"/>
    <cellStyle name="표준 59 2" xfId="894" xr:uid="{00000000-0005-0000-0000-000080030000}"/>
    <cellStyle name="표준 6" xfId="895" xr:uid="{00000000-0005-0000-0000-000081030000}"/>
    <cellStyle name="표준 6 2" xfId="896" xr:uid="{00000000-0005-0000-0000-000082030000}"/>
    <cellStyle name="표준 60" xfId="897" xr:uid="{00000000-0005-0000-0000-000083030000}"/>
    <cellStyle name="표준 60 2" xfId="898" xr:uid="{00000000-0005-0000-0000-000084030000}"/>
    <cellStyle name="표준 61" xfId="899" xr:uid="{00000000-0005-0000-0000-000085030000}"/>
    <cellStyle name="표준 61 2" xfId="900" xr:uid="{00000000-0005-0000-0000-000086030000}"/>
    <cellStyle name="표준 62" xfId="901" xr:uid="{00000000-0005-0000-0000-000087030000}"/>
    <cellStyle name="표준 62 2" xfId="902" xr:uid="{00000000-0005-0000-0000-000088030000}"/>
    <cellStyle name="표준 63" xfId="903" xr:uid="{00000000-0005-0000-0000-000089030000}"/>
    <cellStyle name="표준 63 2" xfId="904" xr:uid="{00000000-0005-0000-0000-00008A030000}"/>
    <cellStyle name="표준 64" xfId="905" xr:uid="{00000000-0005-0000-0000-00008B030000}"/>
    <cellStyle name="표준 64 2" xfId="906" xr:uid="{00000000-0005-0000-0000-00008C030000}"/>
    <cellStyle name="표준 65" xfId="907" xr:uid="{00000000-0005-0000-0000-00008D030000}"/>
    <cellStyle name="표준 65 2" xfId="908" xr:uid="{00000000-0005-0000-0000-00008E030000}"/>
    <cellStyle name="표준 66" xfId="909" xr:uid="{00000000-0005-0000-0000-00008F030000}"/>
    <cellStyle name="표준 66 2" xfId="910" xr:uid="{00000000-0005-0000-0000-000090030000}"/>
    <cellStyle name="표준 67" xfId="911" xr:uid="{00000000-0005-0000-0000-000091030000}"/>
    <cellStyle name="표준 67 2" xfId="912" xr:uid="{00000000-0005-0000-0000-000092030000}"/>
    <cellStyle name="표준 68" xfId="913" xr:uid="{00000000-0005-0000-0000-000093030000}"/>
    <cellStyle name="표준 68 2" xfId="914" xr:uid="{00000000-0005-0000-0000-000094030000}"/>
    <cellStyle name="표준 69" xfId="915" xr:uid="{00000000-0005-0000-0000-000095030000}"/>
    <cellStyle name="표준 69 2" xfId="916" xr:uid="{00000000-0005-0000-0000-000096030000}"/>
    <cellStyle name="표준 7" xfId="917" xr:uid="{00000000-0005-0000-0000-000097030000}"/>
    <cellStyle name="표준 7 2" xfId="918" xr:uid="{00000000-0005-0000-0000-000098030000}"/>
    <cellStyle name="표준 70" xfId="919" xr:uid="{00000000-0005-0000-0000-000099030000}"/>
    <cellStyle name="표준 70 2" xfId="920" xr:uid="{00000000-0005-0000-0000-00009A030000}"/>
    <cellStyle name="표준 71" xfId="921" xr:uid="{00000000-0005-0000-0000-00009B030000}"/>
    <cellStyle name="표준 71 2" xfId="922" xr:uid="{00000000-0005-0000-0000-00009C030000}"/>
    <cellStyle name="표준 72" xfId="923" xr:uid="{00000000-0005-0000-0000-00009D030000}"/>
    <cellStyle name="표준 72 2" xfId="924" xr:uid="{00000000-0005-0000-0000-00009E030000}"/>
    <cellStyle name="표준 73" xfId="925" xr:uid="{00000000-0005-0000-0000-00009F030000}"/>
    <cellStyle name="표준 73 2" xfId="926" xr:uid="{00000000-0005-0000-0000-0000A0030000}"/>
    <cellStyle name="표준 74" xfId="927" xr:uid="{00000000-0005-0000-0000-0000A1030000}"/>
    <cellStyle name="표준 74 2" xfId="928" xr:uid="{00000000-0005-0000-0000-0000A2030000}"/>
    <cellStyle name="표준 75" xfId="929" xr:uid="{00000000-0005-0000-0000-0000A3030000}"/>
    <cellStyle name="표준 75 2" xfId="930" xr:uid="{00000000-0005-0000-0000-0000A4030000}"/>
    <cellStyle name="표준 76" xfId="931" xr:uid="{00000000-0005-0000-0000-0000A5030000}"/>
    <cellStyle name="표준 76 2" xfId="932" xr:uid="{00000000-0005-0000-0000-0000A6030000}"/>
    <cellStyle name="표준 77" xfId="933" xr:uid="{00000000-0005-0000-0000-0000A7030000}"/>
    <cellStyle name="표준 77 2" xfId="934" xr:uid="{00000000-0005-0000-0000-0000A8030000}"/>
    <cellStyle name="표준 78" xfId="935" xr:uid="{00000000-0005-0000-0000-0000A9030000}"/>
    <cellStyle name="표준 78 2" xfId="936" xr:uid="{00000000-0005-0000-0000-0000AA030000}"/>
    <cellStyle name="표준 79" xfId="937" xr:uid="{00000000-0005-0000-0000-0000AB030000}"/>
    <cellStyle name="표준 79 2" xfId="938" xr:uid="{00000000-0005-0000-0000-0000AC030000}"/>
    <cellStyle name="표준 8" xfId="981" xr:uid="{00000000-0005-0000-0000-0000AD030000}"/>
    <cellStyle name="표준 8 2" xfId="982" xr:uid="{00000000-0005-0000-0000-0000AE030000}"/>
    <cellStyle name="표준 80" xfId="939" xr:uid="{00000000-0005-0000-0000-0000AF030000}"/>
    <cellStyle name="표준 80 2" xfId="940" xr:uid="{00000000-0005-0000-0000-0000B0030000}"/>
    <cellStyle name="표준 81" xfId="941" xr:uid="{00000000-0005-0000-0000-0000B1030000}"/>
    <cellStyle name="표준 81 2" xfId="942" xr:uid="{00000000-0005-0000-0000-0000B2030000}"/>
    <cellStyle name="표준 82" xfId="943" xr:uid="{00000000-0005-0000-0000-0000B3030000}"/>
    <cellStyle name="표준 82 2" xfId="944" xr:uid="{00000000-0005-0000-0000-0000B4030000}"/>
    <cellStyle name="표준 83" xfId="945" xr:uid="{00000000-0005-0000-0000-0000B5030000}"/>
    <cellStyle name="표준 83 2" xfId="946" xr:uid="{00000000-0005-0000-0000-0000B6030000}"/>
    <cellStyle name="표준 84" xfId="947" xr:uid="{00000000-0005-0000-0000-0000B7030000}"/>
    <cellStyle name="표준 84 2" xfId="948" xr:uid="{00000000-0005-0000-0000-0000B8030000}"/>
    <cellStyle name="표준 85" xfId="949" xr:uid="{00000000-0005-0000-0000-0000B9030000}"/>
    <cellStyle name="표준 85 2" xfId="950" xr:uid="{00000000-0005-0000-0000-0000BA030000}"/>
    <cellStyle name="표준 86" xfId="951" xr:uid="{00000000-0005-0000-0000-0000BB030000}"/>
    <cellStyle name="표준 86 2" xfId="952" xr:uid="{00000000-0005-0000-0000-0000BC030000}"/>
    <cellStyle name="표준 87" xfId="953" xr:uid="{00000000-0005-0000-0000-0000BD030000}"/>
    <cellStyle name="표준 87 2" xfId="954" xr:uid="{00000000-0005-0000-0000-0000BE030000}"/>
    <cellStyle name="표준 88" xfId="955" xr:uid="{00000000-0005-0000-0000-0000BF030000}"/>
    <cellStyle name="표준 88 2" xfId="956" xr:uid="{00000000-0005-0000-0000-0000C0030000}"/>
    <cellStyle name="표준 89" xfId="957" xr:uid="{00000000-0005-0000-0000-0000C1030000}"/>
    <cellStyle name="표준 89 2" xfId="958" xr:uid="{00000000-0005-0000-0000-0000C2030000}"/>
    <cellStyle name="표준 90" xfId="959" xr:uid="{00000000-0005-0000-0000-0000C3030000}"/>
    <cellStyle name="표준 90 2" xfId="960" xr:uid="{00000000-0005-0000-0000-0000C4030000}"/>
    <cellStyle name="표준 91" xfId="961" xr:uid="{00000000-0005-0000-0000-0000C5030000}"/>
    <cellStyle name="표준 91 2" xfId="962" xr:uid="{00000000-0005-0000-0000-0000C6030000}"/>
    <cellStyle name="표준 92" xfId="963" xr:uid="{00000000-0005-0000-0000-0000C7030000}"/>
    <cellStyle name="표준 92 2" xfId="964" xr:uid="{00000000-0005-0000-0000-0000C8030000}"/>
    <cellStyle name="표준 93" xfId="965" xr:uid="{00000000-0005-0000-0000-0000C9030000}"/>
    <cellStyle name="표준 93 2" xfId="966" xr:uid="{00000000-0005-0000-0000-0000CA030000}"/>
    <cellStyle name="표준 94" xfId="967" xr:uid="{00000000-0005-0000-0000-0000CB030000}"/>
    <cellStyle name="표준 94 2" xfId="968" xr:uid="{00000000-0005-0000-0000-0000CC030000}"/>
    <cellStyle name="표준 95" xfId="969" xr:uid="{00000000-0005-0000-0000-0000CD030000}"/>
    <cellStyle name="표준 95 2" xfId="970" xr:uid="{00000000-0005-0000-0000-0000CE030000}"/>
    <cellStyle name="표준 96" xfId="971" xr:uid="{00000000-0005-0000-0000-0000CF030000}"/>
    <cellStyle name="표준 96 2" xfId="972" xr:uid="{00000000-0005-0000-0000-0000D0030000}"/>
    <cellStyle name="표준 97" xfId="973" xr:uid="{00000000-0005-0000-0000-0000D1030000}"/>
    <cellStyle name="표준 97 2" xfId="974" xr:uid="{00000000-0005-0000-0000-0000D2030000}"/>
    <cellStyle name="표준 98" xfId="975" xr:uid="{00000000-0005-0000-0000-0000D3030000}"/>
    <cellStyle name="표준 98 2" xfId="976" xr:uid="{00000000-0005-0000-0000-0000D4030000}"/>
    <cellStyle name="표준 99" xfId="977" xr:uid="{00000000-0005-0000-0000-0000D5030000}"/>
    <cellStyle name="표준 99 2" xfId="978" xr:uid="{00000000-0005-0000-0000-0000D6030000}"/>
  </cellStyles>
  <dxfs count="0"/>
  <tableStyles count="0" defaultTableStyle="TableStyleMedium9" defaultPivotStyle="PivotStyleLight16"/>
  <colors>
    <mruColors>
      <color rgb="FFFF33CC"/>
      <color rgb="FF0000FF"/>
      <color rgb="FF00FFFF"/>
      <color rgb="FFFFCCFF"/>
      <color rgb="FFDDDDDD"/>
      <color rgb="FF00FF00"/>
      <color rgb="FFFFFF99"/>
      <color rgb="FFFFFFCC"/>
      <color rgb="FF33CC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X143"/>
  <sheetViews>
    <sheetView tabSelected="1" view="pageBreakPreview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sqref="A1:AA1"/>
    </sheetView>
  </sheetViews>
  <sheetFormatPr defaultRowHeight="16.5"/>
  <cols>
    <col min="1" max="2" width="7.5" customWidth="1"/>
    <col min="3" max="3" width="5.875" bestFit="1" customWidth="1"/>
    <col min="4" max="4" width="10.375" style="2" customWidth="1"/>
    <col min="5" max="5" width="7.25" bestFit="1" customWidth="1"/>
    <col min="6" max="6" width="10.375" style="2" bestFit="1" customWidth="1"/>
    <col min="7" max="7" width="7.625" bestFit="1" customWidth="1"/>
    <col min="8" max="8" width="9" style="2" customWidth="1"/>
    <col min="9" max="9" width="4.5" customWidth="1"/>
    <col min="10" max="10" width="10.375" style="2" bestFit="1" customWidth="1"/>
    <col min="11" max="11" width="5" bestFit="1" customWidth="1"/>
    <col min="12" max="12" width="12.5" style="2" bestFit="1" customWidth="1"/>
    <col min="13" max="13" width="4" customWidth="1"/>
    <col min="14" max="14" width="8.75" style="2" bestFit="1" customWidth="1"/>
    <col min="15" max="15" width="3.75" customWidth="1"/>
    <col min="16" max="16" width="12.5" style="2" bestFit="1" customWidth="1"/>
    <col min="17" max="17" width="4.125" style="2" customWidth="1"/>
    <col min="18" max="18" width="8.125" style="2" customWidth="1"/>
    <col min="19" max="19" width="4.125" customWidth="1"/>
    <col min="20" max="20" width="8.125" style="2" bestFit="1" customWidth="1"/>
    <col min="21" max="21" width="5" bestFit="1" customWidth="1"/>
    <col min="22" max="22" width="8.125" style="2" bestFit="1" customWidth="1"/>
    <col min="23" max="23" width="4.5" bestFit="1" customWidth="1"/>
    <col min="24" max="24" width="8.125" style="2" bestFit="1" customWidth="1"/>
    <col min="25" max="25" width="5" bestFit="1" customWidth="1"/>
    <col min="26" max="26" width="8.125" style="2" bestFit="1" customWidth="1"/>
    <col min="27" max="27" width="5.375" bestFit="1" customWidth="1"/>
    <col min="28" max="28" width="9" style="2" bestFit="1" customWidth="1"/>
    <col min="29" max="29" width="5" bestFit="1" customWidth="1"/>
    <col min="30" max="30" width="9" style="2" bestFit="1" customWidth="1"/>
    <col min="31" max="44" width="8.625" customWidth="1"/>
    <col min="45" max="46" width="10" customWidth="1"/>
    <col min="47" max="50" width="8.625" customWidth="1"/>
  </cols>
  <sheetData>
    <row r="1" spans="1:50" ht="35.1" customHeight="1" thickBot="1">
      <c r="A1" s="396" t="s">
        <v>41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42"/>
      <c r="AC1" s="42"/>
      <c r="AD1" s="42"/>
    </row>
    <row r="2" spans="1:50" s="127" customFormat="1" ht="24.75" customHeight="1">
      <c r="A2" s="401" t="s">
        <v>139</v>
      </c>
      <c r="B2" s="402"/>
      <c r="C2" s="403"/>
      <c r="D2" s="403"/>
      <c r="E2" s="404" t="s">
        <v>140</v>
      </c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153"/>
      <c r="AD2" s="153"/>
      <c r="AE2" s="410" t="s">
        <v>155</v>
      </c>
      <c r="AF2" s="411"/>
      <c r="AG2" s="411"/>
      <c r="AH2" s="411"/>
      <c r="AI2" s="411"/>
      <c r="AJ2" s="411"/>
      <c r="AK2" s="411"/>
      <c r="AL2" s="411"/>
      <c r="AM2" s="411"/>
      <c r="AN2" s="411"/>
      <c r="AO2" s="411"/>
      <c r="AP2" s="411"/>
      <c r="AQ2" s="411"/>
      <c r="AR2" s="411"/>
      <c r="AS2" s="411"/>
      <c r="AT2" s="411"/>
      <c r="AU2" s="411"/>
      <c r="AV2" s="411"/>
      <c r="AW2" s="411"/>
      <c r="AX2" s="412"/>
    </row>
    <row r="3" spans="1:50" s="121" customFormat="1" ht="22.5">
      <c r="A3" s="397" t="s">
        <v>139</v>
      </c>
      <c r="B3" s="406" t="s">
        <v>573</v>
      </c>
      <c r="C3" s="400" t="s">
        <v>138</v>
      </c>
      <c r="D3" s="400"/>
      <c r="E3" s="399" t="s">
        <v>20</v>
      </c>
      <c r="F3" s="399"/>
      <c r="G3" s="398" t="s">
        <v>27</v>
      </c>
      <c r="H3" s="398"/>
      <c r="I3" s="398" t="s">
        <v>25</v>
      </c>
      <c r="J3" s="398"/>
      <c r="K3" s="398" t="s">
        <v>24</v>
      </c>
      <c r="L3" s="398"/>
      <c r="M3" s="398" t="s">
        <v>46</v>
      </c>
      <c r="N3" s="398"/>
      <c r="O3" s="398" t="s">
        <v>21</v>
      </c>
      <c r="P3" s="398"/>
      <c r="Q3" s="398" t="s">
        <v>104</v>
      </c>
      <c r="R3" s="398"/>
      <c r="S3" s="398" t="s">
        <v>69</v>
      </c>
      <c r="T3" s="398"/>
      <c r="U3" s="398" t="s">
        <v>28</v>
      </c>
      <c r="V3" s="398"/>
      <c r="W3" s="398" t="s">
        <v>22</v>
      </c>
      <c r="X3" s="398"/>
      <c r="Y3" s="398" t="s">
        <v>26</v>
      </c>
      <c r="Z3" s="398"/>
      <c r="AA3" s="398" t="s">
        <v>23</v>
      </c>
      <c r="AB3" s="413"/>
      <c r="AC3" s="398" t="s">
        <v>582</v>
      </c>
      <c r="AD3" s="413"/>
      <c r="AE3" s="118" t="s">
        <v>141</v>
      </c>
      <c r="AF3" s="119" t="s">
        <v>142</v>
      </c>
      <c r="AG3" s="119" t="s">
        <v>143</v>
      </c>
      <c r="AH3" s="119" t="s">
        <v>144</v>
      </c>
      <c r="AI3" s="119" t="s">
        <v>709</v>
      </c>
      <c r="AJ3" s="119" t="s">
        <v>145</v>
      </c>
      <c r="AK3" s="119" t="s">
        <v>146</v>
      </c>
      <c r="AL3" s="119" t="s">
        <v>147</v>
      </c>
      <c r="AM3" s="119" t="s">
        <v>148</v>
      </c>
      <c r="AN3" s="119" t="s">
        <v>149</v>
      </c>
      <c r="AO3" s="119" t="s">
        <v>158</v>
      </c>
      <c r="AP3" s="119" t="s">
        <v>150</v>
      </c>
      <c r="AQ3" s="119" t="s">
        <v>151</v>
      </c>
      <c r="AR3" s="119" t="s">
        <v>152</v>
      </c>
      <c r="AS3" s="119" t="s">
        <v>153</v>
      </c>
      <c r="AT3" s="119" t="s">
        <v>170</v>
      </c>
      <c r="AU3" s="119" t="s">
        <v>156</v>
      </c>
      <c r="AV3" s="119" t="s">
        <v>157</v>
      </c>
      <c r="AW3" s="119" t="s">
        <v>154</v>
      </c>
      <c r="AX3" s="120" t="s">
        <v>131</v>
      </c>
    </row>
    <row r="4" spans="1:50" s="121" customFormat="1" ht="22.5">
      <c r="A4" s="397"/>
      <c r="B4" s="407"/>
      <c r="C4" s="122" t="s">
        <v>30</v>
      </c>
      <c r="D4" s="123" t="s">
        <v>31</v>
      </c>
      <c r="E4" s="122" t="s">
        <v>30</v>
      </c>
      <c r="F4" s="123" t="s">
        <v>31</v>
      </c>
      <c r="G4" s="122" t="s">
        <v>30</v>
      </c>
      <c r="H4" s="123" t="s">
        <v>31</v>
      </c>
      <c r="I4" s="122" t="s">
        <v>30</v>
      </c>
      <c r="J4" s="123" t="s">
        <v>31</v>
      </c>
      <c r="K4" s="122" t="s">
        <v>30</v>
      </c>
      <c r="L4" s="123" t="s">
        <v>31</v>
      </c>
      <c r="M4" s="122" t="s">
        <v>30</v>
      </c>
      <c r="N4" s="123" t="s">
        <v>31</v>
      </c>
      <c r="O4" s="122" t="s">
        <v>30</v>
      </c>
      <c r="P4" s="123" t="s">
        <v>31</v>
      </c>
      <c r="Q4" s="122" t="s">
        <v>30</v>
      </c>
      <c r="R4" s="123" t="s">
        <v>31</v>
      </c>
      <c r="S4" s="122" t="s">
        <v>30</v>
      </c>
      <c r="T4" s="123" t="s">
        <v>31</v>
      </c>
      <c r="U4" s="122" t="s">
        <v>30</v>
      </c>
      <c r="V4" s="123" t="s">
        <v>31</v>
      </c>
      <c r="W4" s="122" t="s">
        <v>30</v>
      </c>
      <c r="X4" s="123" t="s">
        <v>31</v>
      </c>
      <c r="Y4" s="122" t="s">
        <v>30</v>
      </c>
      <c r="Z4" s="123" t="s">
        <v>31</v>
      </c>
      <c r="AA4" s="122" t="s">
        <v>30</v>
      </c>
      <c r="AB4" s="124" t="s">
        <v>31</v>
      </c>
      <c r="AC4" s="122" t="s">
        <v>30</v>
      </c>
      <c r="AD4" s="124" t="s">
        <v>31</v>
      </c>
      <c r="AE4" s="125" t="s">
        <v>30</v>
      </c>
      <c r="AF4" s="122" t="s">
        <v>30</v>
      </c>
      <c r="AG4" s="122" t="s">
        <v>30</v>
      </c>
      <c r="AH4" s="122" t="s">
        <v>30</v>
      </c>
      <c r="AI4" s="122" t="s">
        <v>30</v>
      </c>
      <c r="AJ4" s="122" t="s">
        <v>30</v>
      </c>
      <c r="AK4" s="122" t="s">
        <v>30</v>
      </c>
      <c r="AL4" s="122" t="s">
        <v>30</v>
      </c>
      <c r="AM4" s="122" t="s">
        <v>30</v>
      </c>
      <c r="AN4" s="122" t="s">
        <v>30</v>
      </c>
      <c r="AO4" s="122" t="s">
        <v>30</v>
      </c>
      <c r="AP4" s="122" t="s">
        <v>30</v>
      </c>
      <c r="AQ4" s="122" t="s">
        <v>30</v>
      </c>
      <c r="AR4" s="122" t="s">
        <v>30</v>
      </c>
      <c r="AS4" s="122" t="s">
        <v>30</v>
      </c>
      <c r="AT4" s="122" t="s">
        <v>171</v>
      </c>
      <c r="AU4" s="122" t="s">
        <v>30</v>
      </c>
      <c r="AV4" s="122" t="s">
        <v>30</v>
      </c>
      <c r="AW4" s="122" t="s">
        <v>30</v>
      </c>
      <c r="AX4" s="126" t="s">
        <v>30</v>
      </c>
    </row>
    <row r="5" spans="1:50" s="37" customFormat="1" ht="39.950000000000003" hidden="1" customHeight="1">
      <c r="A5" s="44" t="s">
        <v>29</v>
      </c>
      <c r="B5" s="99"/>
      <c r="C5" s="45" t="e">
        <f>SUM(C6,C13)</f>
        <v>#REF!</v>
      </c>
      <c r="D5" s="45" t="e">
        <f>SUM(D6,D13)</f>
        <v>#REF!</v>
      </c>
      <c r="E5" s="46" t="e">
        <f t="shared" ref="E5:AB5" si="0">SUM(E6,E13)</f>
        <v>#REF!</v>
      </c>
      <c r="F5" s="46" t="e">
        <f t="shared" si="0"/>
        <v>#REF!</v>
      </c>
      <c r="G5" s="46" t="e">
        <f t="shared" si="0"/>
        <v>#REF!</v>
      </c>
      <c r="H5" s="46" t="e">
        <f t="shared" si="0"/>
        <v>#REF!</v>
      </c>
      <c r="I5" s="46" t="e">
        <f t="shared" si="0"/>
        <v>#REF!</v>
      </c>
      <c r="J5" s="46" t="e">
        <f t="shared" si="0"/>
        <v>#REF!</v>
      </c>
      <c r="K5" s="46" t="e">
        <f t="shared" si="0"/>
        <v>#REF!</v>
      </c>
      <c r="L5" s="46" t="e">
        <f t="shared" si="0"/>
        <v>#REF!</v>
      </c>
      <c r="M5" s="46">
        <f t="shared" si="0"/>
        <v>15</v>
      </c>
      <c r="N5" s="46">
        <f t="shared" si="0"/>
        <v>372812.9</v>
      </c>
      <c r="O5" s="46" t="e">
        <f t="shared" si="0"/>
        <v>#REF!</v>
      </c>
      <c r="P5" s="46" t="e">
        <f t="shared" si="0"/>
        <v>#REF!</v>
      </c>
      <c r="Q5" s="46">
        <f t="shared" si="0"/>
        <v>2</v>
      </c>
      <c r="R5" s="46">
        <f t="shared" si="0"/>
        <v>138705.70000000001</v>
      </c>
      <c r="S5" s="46">
        <f t="shared" si="0"/>
        <v>0</v>
      </c>
      <c r="T5" s="46">
        <f t="shared" si="0"/>
        <v>0</v>
      </c>
      <c r="U5" s="46" t="e">
        <f t="shared" si="0"/>
        <v>#REF!</v>
      </c>
      <c r="V5" s="46" t="e">
        <f t="shared" si="0"/>
        <v>#REF!</v>
      </c>
      <c r="W5" s="46" t="e">
        <f t="shared" si="0"/>
        <v>#REF!</v>
      </c>
      <c r="X5" s="46" t="e">
        <f t="shared" si="0"/>
        <v>#REF!</v>
      </c>
      <c r="Y5" s="46" t="e">
        <f t="shared" si="0"/>
        <v>#REF!</v>
      </c>
      <c r="Z5" s="46" t="e">
        <f t="shared" si="0"/>
        <v>#REF!</v>
      </c>
      <c r="AA5" s="46" t="e">
        <f t="shared" si="0"/>
        <v>#REF!</v>
      </c>
      <c r="AB5" s="47" t="e">
        <f t="shared" si="0"/>
        <v>#REF!</v>
      </c>
      <c r="AC5" s="46" t="e">
        <f t="shared" ref="AC5:AD5" si="1">SUM(AC6,AC13)</f>
        <v>#REF!</v>
      </c>
      <c r="AD5" s="47" t="e">
        <f t="shared" si="1"/>
        <v>#REF!</v>
      </c>
      <c r="AE5" s="63" t="e">
        <f t="shared" ref="AE5:AX5" si="2">SUM(AE6,AE13)</f>
        <v>#REF!</v>
      </c>
      <c r="AF5" s="64" t="e">
        <f t="shared" si="2"/>
        <v>#REF!</v>
      </c>
      <c r="AG5" s="64" t="e">
        <f t="shared" si="2"/>
        <v>#REF!</v>
      </c>
      <c r="AH5" s="64" t="e">
        <f t="shared" si="2"/>
        <v>#REF!</v>
      </c>
      <c r="AI5" s="64" t="e">
        <f t="shared" si="2"/>
        <v>#REF!</v>
      </c>
      <c r="AJ5" s="64" t="e">
        <f t="shared" si="2"/>
        <v>#REF!</v>
      </c>
      <c r="AK5" s="64" t="e">
        <f t="shared" si="2"/>
        <v>#REF!</v>
      </c>
      <c r="AL5" s="64" t="e">
        <f t="shared" si="2"/>
        <v>#REF!</v>
      </c>
      <c r="AM5" s="64" t="e">
        <f t="shared" si="2"/>
        <v>#REF!</v>
      </c>
      <c r="AN5" s="64" t="e">
        <f t="shared" si="2"/>
        <v>#REF!</v>
      </c>
      <c r="AO5" s="64" t="e">
        <f t="shared" si="2"/>
        <v>#REF!</v>
      </c>
      <c r="AP5" s="64" t="e">
        <f t="shared" si="2"/>
        <v>#REF!</v>
      </c>
      <c r="AQ5" s="64" t="e">
        <f t="shared" si="2"/>
        <v>#REF!</v>
      </c>
      <c r="AR5" s="64" t="e">
        <f t="shared" si="2"/>
        <v>#REF!</v>
      </c>
      <c r="AS5" s="64" t="e">
        <f t="shared" si="2"/>
        <v>#REF!</v>
      </c>
      <c r="AT5" s="64"/>
      <c r="AU5" s="64" t="e">
        <f t="shared" si="2"/>
        <v>#REF!</v>
      </c>
      <c r="AV5" s="64" t="e">
        <f t="shared" si="2"/>
        <v>#REF!</v>
      </c>
      <c r="AW5" s="64" t="e">
        <f t="shared" si="2"/>
        <v>#REF!</v>
      </c>
      <c r="AX5" s="65" t="e">
        <f t="shared" si="2"/>
        <v>#REF!</v>
      </c>
    </row>
    <row r="6" spans="1:50" s="37" customFormat="1" ht="39.950000000000003" hidden="1" customHeight="1">
      <c r="A6" s="48" t="s">
        <v>111</v>
      </c>
      <c r="B6" s="100"/>
      <c r="C6" s="49" t="e">
        <f>SUM(C7:C12)</f>
        <v>#REF!</v>
      </c>
      <c r="D6" s="49" t="e">
        <f>SUM(D7:D12)</f>
        <v>#REF!</v>
      </c>
      <c r="E6" s="50" t="e">
        <f t="shared" ref="E6:AB6" si="3">SUM(E7:E12)</f>
        <v>#REF!</v>
      </c>
      <c r="F6" s="50" t="e">
        <f t="shared" si="3"/>
        <v>#REF!</v>
      </c>
      <c r="G6" s="50" t="e">
        <f t="shared" si="3"/>
        <v>#REF!</v>
      </c>
      <c r="H6" s="50" t="e">
        <f t="shared" si="3"/>
        <v>#REF!</v>
      </c>
      <c r="I6" s="50" t="e">
        <f t="shared" si="3"/>
        <v>#REF!</v>
      </c>
      <c r="J6" s="50" t="e">
        <f t="shared" si="3"/>
        <v>#REF!</v>
      </c>
      <c r="K6" s="50" t="e">
        <f t="shared" si="3"/>
        <v>#REF!</v>
      </c>
      <c r="L6" s="50" t="e">
        <f t="shared" si="3"/>
        <v>#REF!</v>
      </c>
      <c r="M6" s="50">
        <f t="shared" si="3"/>
        <v>0</v>
      </c>
      <c r="N6" s="50">
        <f t="shared" si="3"/>
        <v>0</v>
      </c>
      <c r="O6" s="50" t="e">
        <f t="shared" si="3"/>
        <v>#REF!</v>
      </c>
      <c r="P6" s="50" t="e">
        <f t="shared" si="3"/>
        <v>#REF!</v>
      </c>
      <c r="Q6" s="50">
        <f t="shared" si="3"/>
        <v>0</v>
      </c>
      <c r="R6" s="50">
        <f t="shared" si="3"/>
        <v>0</v>
      </c>
      <c r="S6" s="50">
        <f t="shared" si="3"/>
        <v>0</v>
      </c>
      <c r="T6" s="50">
        <f t="shared" si="3"/>
        <v>0</v>
      </c>
      <c r="U6" s="50" t="e">
        <f t="shared" si="3"/>
        <v>#REF!</v>
      </c>
      <c r="V6" s="50" t="e">
        <f t="shared" si="3"/>
        <v>#REF!</v>
      </c>
      <c r="W6" s="50" t="e">
        <f t="shared" si="3"/>
        <v>#REF!</v>
      </c>
      <c r="X6" s="50" t="e">
        <f t="shared" si="3"/>
        <v>#REF!</v>
      </c>
      <c r="Y6" s="50" t="e">
        <f t="shared" si="3"/>
        <v>#REF!</v>
      </c>
      <c r="Z6" s="50" t="e">
        <f t="shared" si="3"/>
        <v>#REF!</v>
      </c>
      <c r="AA6" s="50" t="e">
        <f t="shared" si="3"/>
        <v>#REF!</v>
      </c>
      <c r="AB6" s="51" t="e">
        <f t="shared" si="3"/>
        <v>#REF!</v>
      </c>
      <c r="AC6" s="50" t="e">
        <f t="shared" ref="AC6:AD6" si="4">SUM(AC7:AC12)</f>
        <v>#REF!</v>
      </c>
      <c r="AD6" s="51" t="e">
        <f t="shared" si="4"/>
        <v>#REF!</v>
      </c>
      <c r="AE6" s="66" t="e">
        <f t="shared" ref="AE6:AX6" si="5">SUM(AE7:AE12)</f>
        <v>#REF!</v>
      </c>
      <c r="AF6" s="67" t="e">
        <f t="shared" si="5"/>
        <v>#REF!</v>
      </c>
      <c r="AG6" s="67" t="e">
        <f t="shared" si="5"/>
        <v>#REF!</v>
      </c>
      <c r="AH6" s="67" t="e">
        <f t="shared" si="5"/>
        <v>#REF!</v>
      </c>
      <c r="AI6" s="67" t="e">
        <f t="shared" si="5"/>
        <v>#REF!</v>
      </c>
      <c r="AJ6" s="67" t="e">
        <f t="shared" si="5"/>
        <v>#REF!</v>
      </c>
      <c r="AK6" s="67" t="e">
        <f t="shared" si="5"/>
        <v>#REF!</v>
      </c>
      <c r="AL6" s="67" t="e">
        <f t="shared" si="5"/>
        <v>#REF!</v>
      </c>
      <c r="AM6" s="67" t="e">
        <f t="shared" si="5"/>
        <v>#REF!</v>
      </c>
      <c r="AN6" s="67" t="e">
        <f t="shared" si="5"/>
        <v>#REF!</v>
      </c>
      <c r="AO6" s="67" t="e">
        <f t="shared" si="5"/>
        <v>#REF!</v>
      </c>
      <c r="AP6" s="67" t="e">
        <f t="shared" si="5"/>
        <v>#REF!</v>
      </c>
      <c r="AQ6" s="67" t="e">
        <f t="shared" si="5"/>
        <v>#REF!</v>
      </c>
      <c r="AR6" s="67" t="e">
        <f t="shared" si="5"/>
        <v>#REF!</v>
      </c>
      <c r="AS6" s="67" t="e">
        <f t="shared" si="5"/>
        <v>#REF!</v>
      </c>
      <c r="AT6" s="67"/>
      <c r="AU6" s="67" t="e">
        <f t="shared" si="5"/>
        <v>#REF!</v>
      </c>
      <c r="AV6" s="67" t="e">
        <f t="shared" si="5"/>
        <v>#REF!</v>
      </c>
      <c r="AW6" s="67" t="e">
        <f t="shared" si="5"/>
        <v>#REF!</v>
      </c>
      <c r="AX6" s="68" t="e">
        <f t="shared" si="5"/>
        <v>#REF!</v>
      </c>
    </row>
    <row r="7" spans="1:50" s="37" customFormat="1" ht="39.950000000000003" hidden="1" customHeight="1">
      <c r="A7" s="52" t="s">
        <v>107</v>
      </c>
      <c r="B7" s="101"/>
      <c r="C7" s="43">
        <f t="shared" ref="C7:D12" si="6">SUM(E7,G7,I7,K7,M7,O7,Q7,S7,U7,W7,Y7,AA7)</f>
        <v>1</v>
      </c>
      <c r="D7" s="53" t="e">
        <f t="shared" si="6"/>
        <v>#REF!</v>
      </c>
      <c r="E7" s="54">
        <v>1</v>
      </c>
      <c r="F7" s="55" t="e">
        <f>#REF!</f>
        <v>#REF!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0</v>
      </c>
      <c r="N7" s="54">
        <v>0</v>
      </c>
      <c r="O7" s="54">
        <v>0</v>
      </c>
      <c r="P7" s="54">
        <v>0</v>
      </c>
      <c r="Q7" s="54">
        <v>0</v>
      </c>
      <c r="R7" s="54">
        <v>0</v>
      </c>
      <c r="S7" s="54">
        <v>0</v>
      </c>
      <c r="T7" s="54">
        <v>0</v>
      </c>
      <c r="U7" s="54">
        <v>0</v>
      </c>
      <c r="V7" s="54">
        <v>0</v>
      </c>
      <c r="W7" s="54">
        <v>0</v>
      </c>
      <c r="X7" s="54">
        <v>0</v>
      </c>
      <c r="Y7" s="54">
        <v>0</v>
      </c>
      <c r="Z7" s="54">
        <v>0</v>
      </c>
      <c r="AA7" s="54">
        <v>0</v>
      </c>
      <c r="AB7" s="56">
        <v>0</v>
      </c>
      <c r="AC7" s="54">
        <v>0</v>
      </c>
      <c r="AD7" s="56">
        <v>0</v>
      </c>
      <c r="AE7" s="69" t="e">
        <f>#REF!</f>
        <v>#REF!</v>
      </c>
      <c r="AF7" s="38" t="e">
        <f>#REF!</f>
        <v>#REF!</v>
      </c>
      <c r="AG7" s="38" t="e">
        <f>#REF!</f>
        <v>#REF!</v>
      </c>
      <c r="AH7" s="35" t="e">
        <f>#REF!</f>
        <v>#REF!</v>
      </c>
      <c r="AI7" s="38" t="e">
        <f>#REF!</f>
        <v>#REF!</v>
      </c>
      <c r="AJ7" s="38" t="e">
        <f>#REF!</f>
        <v>#REF!</v>
      </c>
      <c r="AK7" s="35" t="e">
        <f>#REF!</f>
        <v>#REF!</v>
      </c>
      <c r="AL7" s="38" t="e">
        <f>#REF!</f>
        <v>#REF!</v>
      </c>
      <c r="AM7" s="38" t="e">
        <f>#REF!</f>
        <v>#REF!</v>
      </c>
      <c r="AN7" s="35" t="e">
        <f>#REF!</f>
        <v>#REF!</v>
      </c>
      <c r="AO7" s="38" t="e">
        <f>#REF!</f>
        <v>#REF!</v>
      </c>
      <c r="AP7" s="38" t="e">
        <f>#REF!</f>
        <v>#REF!</v>
      </c>
      <c r="AQ7" s="35" t="e">
        <f>#REF!</f>
        <v>#REF!</v>
      </c>
      <c r="AR7" s="38" t="e">
        <f>#REF!</f>
        <v>#REF!</v>
      </c>
      <c r="AS7" s="38" t="e">
        <f>#REF!</f>
        <v>#REF!</v>
      </c>
      <c r="AT7" s="38"/>
      <c r="AU7" s="35" t="e">
        <f>#REF!</f>
        <v>#REF!</v>
      </c>
      <c r="AV7" s="38" t="e">
        <f>#REF!</f>
        <v>#REF!</v>
      </c>
      <c r="AW7" s="38" t="e">
        <f>#REF!</f>
        <v>#REF!</v>
      </c>
      <c r="AX7" s="70" t="e">
        <f>#REF!</f>
        <v>#REF!</v>
      </c>
    </row>
    <row r="8" spans="1:50" s="18" customFormat="1" ht="39.950000000000003" hidden="1" customHeight="1">
      <c r="A8" s="57" t="s">
        <v>61</v>
      </c>
      <c r="B8" s="102"/>
      <c r="C8" s="43" t="e">
        <f t="shared" si="6"/>
        <v>#REF!</v>
      </c>
      <c r="D8" s="53" t="e">
        <f t="shared" si="6"/>
        <v>#REF!</v>
      </c>
      <c r="E8" s="58" t="e">
        <f>#REF!</f>
        <v>#REF!</v>
      </c>
      <c r="F8" s="58" t="e">
        <f>#REF!</f>
        <v>#REF!</v>
      </c>
      <c r="G8" s="59" t="e">
        <f>#REF!</f>
        <v>#REF!</v>
      </c>
      <c r="H8" s="59" t="e">
        <f>#REF!</f>
        <v>#REF!</v>
      </c>
      <c r="I8" s="59">
        <v>0</v>
      </c>
      <c r="J8" s="59">
        <v>0</v>
      </c>
      <c r="K8" s="54">
        <v>0</v>
      </c>
      <c r="L8" s="54">
        <v>0</v>
      </c>
      <c r="M8" s="58">
        <v>0</v>
      </c>
      <c r="N8" s="58">
        <v>0</v>
      </c>
      <c r="O8" s="59" t="e">
        <f>#REF!</f>
        <v>#REF!</v>
      </c>
      <c r="P8" s="59" t="e">
        <f>#REF!</f>
        <v>#REF!</v>
      </c>
      <c r="Q8" s="59">
        <v>0</v>
      </c>
      <c r="R8" s="59">
        <v>0</v>
      </c>
      <c r="S8" s="59">
        <v>0</v>
      </c>
      <c r="T8" s="59">
        <v>0</v>
      </c>
      <c r="U8" s="58">
        <v>2</v>
      </c>
      <c r="V8" s="58" t="e">
        <f>#REF!</f>
        <v>#REF!</v>
      </c>
      <c r="W8" s="59" t="e">
        <f>#REF!</f>
        <v>#REF!</v>
      </c>
      <c r="X8" s="59" t="e">
        <f>#REF!</f>
        <v>#REF!</v>
      </c>
      <c r="Y8" s="61" t="e">
        <f>#REF!</f>
        <v>#REF!</v>
      </c>
      <c r="Z8" s="61" t="e">
        <f>#REF!</f>
        <v>#REF!</v>
      </c>
      <c r="AA8" s="61" t="e">
        <f>#REF!</f>
        <v>#REF!</v>
      </c>
      <c r="AB8" s="62" t="e">
        <f>#REF!</f>
        <v>#REF!</v>
      </c>
      <c r="AC8" s="61" t="e">
        <f>#REF!</f>
        <v>#REF!</v>
      </c>
      <c r="AD8" s="62" t="e">
        <f>#REF!</f>
        <v>#REF!</v>
      </c>
      <c r="AE8" s="71" t="e">
        <f>#REF!</f>
        <v>#REF!</v>
      </c>
      <c r="AF8" s="72" t="e">
        <f>#REF!</f>
        <v>#REF!</v>
      </c>
      <c r="AG8" s="72" t="e">
        <f>#REF!</f>
        <v>#REF!</v>
      </c>
      <c r="AH8" s="73" t="e">
        <f>#REF!</f>
        <v>#REF!</v>
      </c>
      <c r="AI8" s="72" t="e">
        <f>#REF!</f>
        <v>#REF!</v>
      </c>
      <c r="AJ8" s="72" t="e">
        <f>#REF!</f>
        <v>#REF!</v>
      </c>
      <c r="AK8" s="73" t="e">
        <f>#REF!</f>
        <v>#REF!</v>
      </c>
      <c r="AL8" s="72" t="e">
        <f>#REF!</f>
        <v>#REF!</v>
      </c>
      <c r="AM8" s="72" t="e">
        <f>#REF!</f>
        <v>#REF!</v>
      </c>
      <c r="AN8" s="73" t="e">
        <f>#REF!</f>
        <v>#REF!</v>
      </c>
      <c r="AO8" s="72" t="e">
        <f>#REF!</f>
        <v>#REF!</v>
      </c>
      <c r="AP8" s="72" t="e">
        <f>#REF!</f>
        <v>#REF!</v>
      </c>
      <c r="AQ8" s="73" t="e">
        <f>#REF!</f>
        <v>#REF!</v>
      </c>
      <c r="AR8" s="72" t="e">
        <f>#REF!</f>
        <v>#REF!</v>
      </c>
      <c r="AS8" s="72" t="e">
        <f>#REF!</f>
        <v>#REF!</v>
      </c>
      <c r="AT8" s="72"/>
      <c r="AU8" s="73" t="e">
        <f>#REF!</f>
        <v>#REF!</v>
      </c>
      <c r="AV8" s="72" t="e">
        <f>#REF!</f>
        <v>#REF!</v>
      </c>
      <c r="AW8" s="72" t="e">
        <f>#REF!</f>
        <v>#REF!</v>
      </c>
      <c r="AX8" s="74" t="e">
        <f>#REF!</f>
        <v>#REF!</v>
      </c>
    </row>
    <row r="9" spans="1:50" s="18" customFormat="1" ht="39.950000000000003" hidden="1" customHeight="1">
      <c r="A9" s="57" t="s">
        <v>58</v>
      </c>
      <c r="B9" s="102"/>
      <c r="C9" s="43" t="e">
        <f t="shared" si="6"/>
        <v>#REF!</v>
      </c>
      <c r="D9" s="53" t="e">
        <f t="shared" si="6"/>
        <v>#REF!</v>
      </c>
      <c r="E9" s="58" t="e">
        <f>#REF!</f>
        <v>#REF!</v>
      </c>
      <c r="F9" s="58" t="e">
        <f>#REF!</f>
        <v>#REF!</v>
      </c>
      <c r="G9" s="59" t="e">
        <f>#REF!</f>
        <v>#REF!</v>
      </c>
      <c r="H9" s="59" t="e">
        <f>#REF!</f>
        <v>#REF!</v>
      </c>
      <c r="I9" s="59">
        <v>0</v>
      </c>
      <c r="J9" s="59">
        <v>0</v>
      </c>
      <c r="K9" s="54">
        <v>0</v>
      </c>
      <c r="L9" s="54">
        <v>0</v>
      </c>
      <c r="M9" s="58">
        <v>0</v>
      </c>
      <c r="N9" s="58">
        <v>0</v>
      </c>
      <c r="O9" s="59">
        <v>0</v>
      </c>
      <c r="P9" s="59">
        <v>0</v>
      </c>
      <c r="Q9" s="59">
        <v>0</v>
      </c>
      <c r="R9" s="59">
        <v>0</v>
      </c>
      <c r="S9" s="59">
        <v>0</v>
      </c>
      <c r="T9" s="59">
        <v>0</v>
      </c>
      <c r="U9" s="58">
        <v>0</v>
      </c>
      <c r="V9" s="58">
        <v>0</v>
      </c>
      <c r="W9" s="59" t="e">
        <f>#REF!</f>
        <v>#REF!</v>
      </c>
      <c r="X9" s="59" t="e">
        <f>#REF!</f>
        <v>#REF!</v>
      </c>
      <c r="Y9" s="61" t="e">
        <f>#REF!</f>
        <v>#REF!</v>
      </c>
      <c r="Z9" s="61" t="e">
        <f>#REF!</f>
        <v>#REF!</v>
      </c>
      <c r="AA9" s="61" t="e">
        <f>#REF!</f>
        <v>#REF!</v>
      </c>
      <c r="AB9" s="62" t="e">
        <f>#REF!</f>
        <v>#REF!</v>
      </c>
      <c r="AC9" s="61" t="e">
        <f>#REF!</f>
        <v>#REF!</v>
      </c>
      <c r="AD9" s="62" t="e">
        <f>#REF!</f>
        <v>#REF!</v>
      </c>
      <c r="AE9" s="71" t="e">
        <f>#REF!</f>
        <v>#REF!</v>
      </c>
      <c r="AF9" s="72" t="e">
        <f>#REF!</f>
        <v>#REF!</v>
      </c>
      <c r="AG9" s="72" t="e">
        <f>#REF!</f>
        <v>#REF!</v>
      </c>
      <c r="AH9" s="73" t="e">
        <f>#REF!</f>
        <v>#REF!</v>
      </c>
      <c r="AI9" s="72" t="e">
        <f>#REF!</f>
        <v>#REF!</v>
      </c>
      <c r="AJ9" s="72" t="e">
        <f>#REF!</f>
        <v>#REF!</v>
      </c>
      <c r="AK9" s="73" t="e">
        <f>#REF!</f>
        <v>#REF!</v>
      </c>
      <c r="AL9" s="72" t="e">
        <f>#REF!</f>
        <v>#REF!</v>
      </c>
      <c r="AM9" s="72" t="e">
        <f>#REF!</f>
        <v>#REF!</v>
      </c>
      <c r="AN9" s="73" t="e">
        <f>#REF!</f>
        <v>#REF!</v>
      </c>
      <c r="AO9" s="72" t="e">
        <f>#REF!</f>
        <v>#REF!</v>
      </c>
      <c r="AP9" s="72" t="e">
        <f>#REF!</f>
        <v>#REF!</v>
      </c>
      <c r="AQ9" s="73" t="e">
        <f>#REF!</f>
        <v>#REF!</v>
      </c>
      <c r="AR9" s="72" t="e">
        <f>#REF!</f>
        <v>#REF!</v>
      </c>
      <c r="AS9" s="72" t="e">
        <f>#REF!</f>
        <v>#REF!</v>
      </c>
      <c r="AT9" s="72"/>
      <c r="AU9" s="73" t="e">
        <f>#REF!</f>
        <v>#REF!</v>
      </c>
      <c r="AV9" s="72" t="e">
        <f>#REF!</f>
        <v>#REF!</v>
      </c>
      <c r="AW9" s="72" t="e">
        <f>#REF!</f>
        <v>#REF!</v>
      </c>
      <c r="AX9" s="74" t="e">
        <f>#REF!</f>
        <v>#REF!</v>
      </c>
    </row>
    <row r="10" spans="1:50" s="18" customFormat="1" ht="39.950000000000003" hidden="1" customHeight="1">
      <c r="A10" s="57" t="s">
        <v>108</v>
      </c>
      <c r="B10" s="102"/>
      <c r="C10" s="43" t="e">
        <f t="shared" si="6"/>
        <v>#REF!</v>
      </c>
      <c r="D10" s="53" t="e">
        <f t="shared" si="6"/>
        <v>#REF!</v>
      </c>
      <c r="E10" s="58" t="e">
        <f>#REF!</f>
        <v>#REF!</v>
      </c>
      <c r="F10" s="58" t="e">
        <f>#REF!</f>
        <v>#REF!</v>
      </c>
      <c r="G10" s="59" t="e">
        <f>#REF!</f>
        <v>#REF!</v>
      </c>
      <c r="H10" s="59" t="e">
        <f>#REF!</f>
        <v>#REF!</v>
      </c>
      <c r="I10" s="59" t="e">
        <f>#REF!</f>
        <v>#REF!</v>
      </c>
      <c r="J10" s="59" t="e">
        <f>#REF!</f>
        <v>#REF!</v>
      </c>
      <c r="K10" s="54" t="e">
        <f>#REF!</f>
        <v>#REF!</v>
      </c>
      <c r="L10" s="54" t="e">
        <f>#REF!</f>
        <v>#REF!</v>
      </c>
      <c r="M10" s="58">
        <v>0</v>
      </c>
      <c r="N10" s="58">
        <v>0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8" t="e">
        <f>#REF!</f>
        <v>#REF!</v>
      </c>
      <c r="V10" s="58" t="e">
        <f>#REF!</f>
        <v>#REF!</v>
      </c>
      <c r="W10" s="59">
        <v>0</v>
      </c>
      <c r="X10" s="59">
        <v>0</v>
      </c>
      <c r="Y10" s="61" t="e">
        <f>#REF!</f>
        <v>#REF!</v>
      </c>
      <c r="Z10" s="61" t="e">
        <f>#REF!</f>
        <v>#REF!</v>
      </c>
      <c r="AA10" s="61" t="e">
        <f>#REF!</f>
        <v>#REF!</v>
      </c>
      <c r="AB10" s="62" t="e">
        <f>#REF!</f>
        <v>#REF!</v>
      </c>
      <c r="AC10" s="61" t="e">
        <f>#REF!</f>
        <v>#REF!</v>
      </c>
      <c r="AD10" s="62" t="e">
        <f>#REF!</f>
        <v>#REF!</v>
      </c>
      <c r="AE10" s="71" t="e">
        <f>#REF!</f>
        <v>#REF!</v>
      </c>
      <c r="AF10" s="72" t="e">
        <f>#REF!</f>
        <v>#REF!</v>
      </c>
      <c r="AG10" s="72" t="e">
        <f>#REF!</f>
        <v>#REF!</v>
      </c>
      <c r="AH10" s="73" t="e">
        <f>#REF!</f>
        <v>#REF!</v>
      </c>
      <c r="AI10" s="72" t="e">
        <f>#REF!</f>
        <v>#REF!</v>
      </c>
      <c r="AJ10" s="72" t="e">
        <f>#REF!</f>
        <v>#REF!</v>
      </c>
      <c r="AK10" s="73" t="e">
        <f>#REF!</f>
        <v>#REF!</v>
      </c>
      <c r="AL10" s="72" t="e">
        <f>#REF!</f>
        <v>#REF!</v>
      </c>
      <c r="AM10" s="72" t="e">
        <f>#REF!</f>
        <v>#REF!</v>
      </c>
      <c r="AN10" s="73" t="e">
        <f>#REF!</f>
        <v>#REF!</v>
      </c>
      <c r="AO10" s="72" t="e">
        <f>#REF!</f>
        <v>#REF!</v>
      </c>
      <c r="AP10" s="72" t="e">
        <f>#REF!</f>
        <v>#REF!</v>
      </c>
      <c r="AQ10" s="73" t="e">
        <f>#REF!</f>
        <v>#REF!</v>
      </c>
      <c r="AR10" s="72" t="e">
        <f>#REF!</f>
        <v>#REF!</v>
      </c>
      <c r="AS10" s="72" t="e">
        <f>#REF!</f>
        <v>#REF!</v>
      </c>
      <c r="AT10" s="72"/>
      <c r="AU10" s="73" t="e">
        <f>#REF!</f>
        <v>#REF!</v>
      </c>
      <c r="AV10" s="72" t="e">
        <f>#REF!</f>
        <v>#REF!</v>
      </c>
      <c r="AW10" s="72" t="e">
        <f>#REF!</f>
        <v>#REF!</v>
      </c>
      <c r="AX10" s="74" t="e">
        <f>#REF!</f>
        <v>#REF!</v>
      </c>
    </row>
    <row r="11" spans="1:50" s="18" customFormat="1" ht="39.950000000000003" hidden="1" customHeight="1">
      <c r="A11" s="57" t="s">
        <v>112</v>
      </c>
      <c r="B11" s="102"/>
      <c r="C11" s="43" t="e">
        <f t="shared" si="6"/>
        <v>#REF!</v>
      </c>
      <c r="D11" s="53" t="e">
        <f t="shared" si="6"/>
        <v>#REF!</v>
      </c>
      <c r="E11" s="58" t="e">
        <f>#REF!</f>
        <v>#REF!</v>
      </c>
      <c r="F11" s="58" t="e">
        <f>#REF!</f>
        <v>#REF!</v>
      </c>
      <c r="G11" s="59" t="e">
        <f>#REF!</f>
        <v>#REF!</v>
      </c>
      <c r="H11" s="59" t="e">
        <f>#REF!</f>
        <v>#REF!</v>
      </c>
      <c r="I11" s="59" t="e">
        <f>#REF!</f>
        <v>#REF!</v>
      </c>
      <c r="J11" s="59" t="e">
        <f>#REF!</f>
        <v>#REF!</v>
      </c>
      <c r="K11" s="54" t="e">
        <f>#REF!</f>
        <v>#REF!</v>
      </c>
      <c r="L11" s="54" t="e">
        <f>#REF!</f>
        <v>#REF!</v>
      </c>
      <c r="M11" s="58">
        <v>0</v>
      </c>
      <c r="N11" s="58">
        <v>0</v>
      </c>
      <c r="O11" s="59">
        <v>0</v>
      </c>
      <c r="P11" s="59">
        <v>0</v>
      </c>
      <c r="Q11" s="59">
        <v>0</v>
      </c>
      <c r="R11" s="59">
        <v>0</v>
      </c>
      <c r="S11" s="59">
        <v>0</v>
      </c>
      <c r="T11" s="59">
        <v>0</v>
      </c>
      <c r="U11" s="58" t="e">
        <f>#REF!</f>
        <v>#REF!</v>
      </c>
      <c r="V11" s="58" t="e">
        <f>#REF!</f>
        <v>#REF!</v>
      </c>
      <c r="W11" s="59" t="e">
        <f>#REF!</f>
        <v>#REF!</v>
      </c>
      <c r="X11" s="59" t="e">
        <f>#REF!</f>
        <v>#REF!</v>
      </c>
      <c r="Y11" s="61" t="e">
        <f>#REF!</f>
        <v>#REF!</v>
      </c>
      <c r="Z11" s="61" t="e">
        <f>#REF!</f>
        <v>#REF!</v>
      </c>
      <c r="AA11" s="61" t="e">
        <f>#REF!</f>
        <v>#REF!</v>
      </c>
      <c r="AB11" s="62" t="e">
        <f>#REF!</f>
        <v>#REF!</v>
      </c>
      <c r="AC11" s="61" t="e">
        <f>#REF!</f>
        <v>#REF!</v>
      </c>
      <c r="AD11" s="62" t="e">
        <f>#REF!</f>
        <v>#REF!</v>
      </c>
      <c r="AE11" s="71" t="e">
        <f>#REF!</f>
        <v>#REF!</v>
      </c>
      <c r="AF11" s="72" t="e">
        <f>#REF!</f>
        <v>#REF!</v>
      </c>
      <c r="AG11" s="72" t="e">
        <f>#REF!</f>
        <v>#REF!</v>
      </c>
      <c r="AH11" s="73" t="e">
        <f>#REF!</f>
        <v>#REF!</v>
      </c>
      <c r="AI11" s="72" t="e">
        <f>#REF!</f>
        <v>#REF!</v>
      </c>
      <c r="AJ11" s="72" t="e">
        <f>#REF!</f>
        <v>#REF!</v>
      </c>
      <c r="AK11" s="73" t="e">
        <f>#REF!</f>
        <v>#REF!</v>
      </c>
      <c r="AL11" s="72" t="e">
        <f>#REF!</f>
        <v>#REF!</v>
      </c>
      <c r="AM11" s="72" t="e">
        <f>#REF!</f>
        <v>#REF!</v>
      </c>
      <c r="AN11" s="73" t="e">
        <f>#REF!</f>
        <v>#REF!</v>
      </c>
      <c r="AO11" s="72" t="e">
        <f>#REF!</f>
        <v>#REF!</v>
      </c>
      <c r="AP11" s="72" t="e">
        <f>#REF!</f>
        <v>#REF!</v>
      </c>
      <c r="AQ11" s="73" t="e">
        <f>#REF!</f>
        <v>#REF!</v>
      </c>
      <c r="AR11" s="72" t="e">
        <f>#REF!</f>
        <v>#REF!</v>
      </c>
      <c r="AS11" s="72" t="e">
        <f>#REF!</f>
        <v>#REF!</v>
      </c>
      <c r="AT11" s="72"/>
      <c r="AU11" s="73" t="e">
        <f>#REF!</f>
        <v>#REF!</v>
      </c>
      <c r="AV11" s="72" t="e">
        <f>#REF!</f>
        <v>#REF!</v>
      </c>
      <c r="AW11" s="72" t="e">
        <f>#REF!</f>
        <v>#REF!</v>
      </c>
      <c r="AX11" s="74" t="e">
        <f>#REF!</f>
        <v>#REF!</v>
      </c>
    </row>
    <row r="12" spans="1:50" s="18" customFormat="1" ht="39.950000000000003" hidden="1" customHeight="1">
      <c r="A12" s="57" t="s">
        <v>110</v>
      </c>
      <c r="B12" s="102"/>
      <c r="C12" s="43" t="e">
        <f t="shared" si="6"/>
        <v>#REF!</v>
      </c>
      <c r="D12" s="53" t="e">
        <f t="shared" si="6"/>
        <v>#REF!</v>
      </c>
      <c r="E12" s="58" t="e">
        <f>#REF!</f>
        <v>#REF!</v>
      </c>
      <c r="F12" s="58" t="e">
        <f>#REF!</f>
        <v>#REF!</v>
      </c>
      <c r="G12" s="59" t="e">
        <f>#REF!</f>
        <v>#REF!</v>
      </c>
      <c r="H12" s="58" t="e">
        <f>#REF!</f>
        <v>#REF!</v>
      </c>
      <c r="I12" s="58" t="e">
        <f>#REF!</f>
        <v>#REF!</v>
      </c>
      <c r="J12" s="58" t="e">
        <f>#REF!</f>
        <v>#REF!</v>
      </c>
      <c r="K12" s="54">
        <v>0</v>
      </c>
      <c r="L12" s="54">
        <v>0</v>
      </c>
      <c r="M12" s="58">
        <v>0</v>
      </c>
      <c r="N12" s="58">
        <v>0</v>
      </c>
      <c r="O12" s="59" t="e">
        <f>#REF!</f>
        <v>#REF!</v>
      </c>
      <c r="P12" s="59" t="e">
        <f>#REF!</f>
        <v>#REF!</v>
      </c>
      <c r="Q12" s="59">
        <v>0</v>
      </c>
      <c r="R12" s="59">
        <v>0</v>
      </c>
      <c r="S12" s="59">
        <v>0</v>
      </c>
      <c r="T12" s="59">
        <v>0</v>
      </c>
      <c r="U12" s="58" t="e">
        <f>#REF!</f>
        <v>#REF!</v>
      </c>
      <c r="V12" s="58" t="e">
        <f>#REF!</f>
        <v>#REF!</v>
      </c>
      <c r="W12" s="59">
        <v>0</v>
      </c>
      <c r="X12" s="59">
        <v>0</v>
      </c>
      <c r="Y12" s="61">
        <v>0</v>
      </c>
      <c r="Z12" s="61">
        <v>0</v>
      </c>
      <c r="AA12" s="61" t="e">
        <f>#REF!</f>
        <v>#REF!</v>
      </c>
      <c r="AB12" s="62" t="e">
        <f>#REF!</f>
        <v>#REF!</v>
      </c>
      <c r="AC12" s="61" t="e">
        <f>#REF!</f>
        <v>#REF!</v>
      </c>
      <c r="AD12" s="62" t="e">
        <f>#REF!</f>
        <v>#REF!</v>
      </c>
      <c r="AE12" s="71" t="e">
        <f>#REF!</f>
        <v>#REF!</v>
      </c>
      <c r="AF12" s="72" t="e">
        <f>#REF!</f>
        <v>#REF!</v>
      </c>
      <c r="AG12" s="73" t="e">
        <f>#REF!</f>
        <v>#REF!</v>
      </c>
      <c r="AH12" s="72" t="e">
        <f>#REF!</f>
        <v>#REF!</v>
      </c>
      <c r="AI12" s="73" t="e">
        <f>#REF!</f>
        <v>#REF!</v>
      </c>
      <c r="AJ12" s="72" t="e">
        <f>#REF!</f>
        <v>#REF!</v>
      </c>
      <c r="AK12" s="73" t="e">
        <f>#REF!</f>
        <v>#REF!</v>
      </c>
      <c r="AL12" s="72" t="e">
        <f>#REF!</f>
        <v>#REF!</v>
      </c>
      <c r="AM12" s="73" t="e">
        <f>#REF!</f>
        <v>#REF!</v>
      </c>
      <c r="AN12" s="72" t="e">
        <f>#REF!</f>
        <v>#REF!</v>
      </c>
      <c r="AO12" s="73" t="e">
        <f>#REF!</f>
        <v>#REF!</v>
      </c>
      <c r="AP12" s="72" t="e">
        <f>#REF!</f>
        <v>#REF!</v>
      </c>
      <c r="AQ12" s="73" t="e">
        <f>#REF!</f>
        <v>#REF!</v>
      </c>
      <c r="AR12" s="72" t="e">
        <f>#REF!</f>
        <v>#REF!</v>
      </c>
      <c r="AS12" s="73" t="e">
        <f>#REF!</f>
        <v>#REF!</v>
      </c>
      <c r="AT12" s="73"/>
      <c r="AU12" s="72" t="e">
        <f>#REF!</f>
        <v>#REF!</v>
      </c>
      <c r="AV12" s="73" t="e">
        <f>#REF!</f>
        <v>#REF!</v>
      </c>
      <c r="AW12" s="72" t="e">
        <f>#REF!</f>
        <v>#REF!</v>
      </c>
      <c r="AX12" s="74" t="e">
        <f>#REF!</f>
        <v>#REF!</v>
      </c>
    </row>
    <row r="13" spans="1:50" s="18" customFormat="1" ht="20.100000000000001" customHeight="1">
      <c r="A13" s="422" t="s">
        <v>29</v>
      </c>
      <c r="B13" s="423"/>
      <c r="C13" s="160">
        <f>SUM(C14,C19,C24,C28)</f>
        <v>294</v>
      </c>
      <c r="D13" s="160">
        <f>SUM(D14,D19,D24,D28)</f>
        <v>3454812.6799999997</v>
      </c>
      <c r="E13" s="160">
        <f>SUM(E14,E19,E24,E28)</f>
        <v>47</v>
      </c>
      <c r="F13" s="160">
        <f>SUM(F14,F19,F24,F28)</f>
        <v>1637757</v>
      </c>
      <c r="G13" s="160">
        <f>SUM(G14,G19,G24,G28)</f>
        <v>86</v>
      </c>
      <c r="H13" s="160">
        <f>SUM(H14,H19,H24,H28)</f>
        <v>212935.7</v>
      </c>
      <c r="I13" s="160">
        <f>SUM(I14,I19,I24,I28)</f>
        <v>24</v>
      </c>
      <c r="J13" s="160">
        <f>SUM(J14,J19,J24,J28)</f>
        <v>53041.899999999994</v>
      </c>
      <c r="K13" s="160">
        <f>SUM(K14,K19,K24,K28)</f>
        <v>8</v>
      </c>
      <c r="L13" s="160">
        <f>SUM(L14,L19,L24,L28)</f>
        <v>486615.1</v>
      </c>
      <c r="M13" s="160">
        <f>SUM(M14,M19,M24,M28)</f>
        <v>15</v>
      </c>
      <c r="N13" s="160">
        <f>SUM(N14,N19,N24,N28)</f>
        <v>372812.9</v>
      </c>
      <c r="O13" s="160">
        <f>SUM(O14,O19,O24,O28)</f>
        <v>6</v>
      </c>
      <c r="P13" s="160">
        <f>SUM(P14,P19,P24,P28)</f>
        <v>286036.5</v>
      </c>
      <c r="Q13" s="160">
        <f>SUM(Q14,Q19,Q24,Q28)</f>
        <v>2</v>
      </c>
      <c r="R13" s="160">
        <f>SUM(R14,R19,R24,R28)</f>
        <v>138705.70000000001</v>
      </c>
      <c r="S13" s="160">
        <f>SUM(S14,S19,S24,S28)</f>
        <v>0</v>
      </c>
      <c r="T13" s="160">
        <f>SUM(T14,T19,T24,T28)</f>
        <v>0</v>
      </c>
      <c r="U13" s="160">
        <f>SUM(U14,U19,U24,U28)</f>
        <v>43</v>
      </c>
      <c r="V13" s="160">
        <f>SUM(V14,V19,V24,V28)</f>
        <v>46067.28</v>
      </c>
      <c r="W13" s="160">
        <f>SUM(W14,W19,W24,W28)</f>
        <v>0</v>
      </c>
      <c r="X13" s="160">
        <f>SUM(X14,X19,X24,X28)</f>
        <v>0</v>
      </c>
      <c r="Y13" s="160">
        <f>SUM(Y14,Y19,Y24,Y28)</f>
        <v>16</v>
      </c>
      <c r="Z13" s="160">
        <f>SUM(Z14,Z19,Z24,Z28)</f>
        <v>39984.400000000001</v>
      </c>
      <c r="AA13" s="160">
        <f>SUM(AA14,AA19,AA24,AA28)</f>
        <v>45</v>
      </c>
      <c r="AB13" s="160">
        <f>SUM(AB14,AB19,AB24,AB28)</f>
        <v>37461.5</v>
      </c>
      <c r="AC13" s="160">
        <f>SUM(AC14,AC19,AC24,AC28)</f>
        <v>2</v>
      </c>
      <c r="AD13" s="160">
        <f>SUM(AD14,AD19,AD24,AD28)</f>
        <v>63008.6</v>
      </c>
      <c r="AE13" s="160">
        <f>SUM(AE14,AE19,AE24,AE28)</f>
        <v>36</v>
      </c>
      <c r="AF13" s="160">
        <f>SUM(AF14,AF19,AF24,AF28)</f>
        <v>10</v>
      </c>
      <c r="AG13" s="160">
        <f>SUM(AG14,AG19,AG24,AG28)</f>
        <v>106</v>
      </c>
      <c r="AH13" s="160">
        <f>SUM(AH14,AH19,AH24,AH28)</f>
        <v>520</v>
      </c>
      <c r="AI13" s="160">
        <f>SUM(AI14,AI19,AI24,AI28)</f>
        <v>26</v>
      </c>
      <c r="AJ13" s="160">
        <f>SUM(AJ14,AJ19,AJ24,AJ28)</f>
        <v>1445</v>
      </c>
      <c r="AK13" s="160">
        <f>SUM(AK14,AK19,AK24,AK28)</f>
        <v>1795</v>
      </c>
      <c r="AL13" s="160">
        <f>SUM(AL14,AL19,AL24,AL28)</f>
        <v>98</v>
      </c>
      <c r="AM13" s="160">
        <f>SUM(AM14,AM19,AM24,AM28)</f>
        <v>40</v>
      </c>
      <c r="AN13" s="160">
        <f>SUM(AN14,AN19,AN24,AN28)</f>
        <v>49</v>
      </c>
      <c r="AO13" s="160">
        <f>SUM(AO14,AO19,AO24,AO28)</f>
        <v>900</v>
      </c>
      <c r="AP13" s="160">
        <f>SUM(AP14,AP19,AP24,AP28)</f>
        <v>71</v>
      </c>
      <c r="AQ13" s="160">
        <f>SUM(AQ14,AQ19,AQ24,AQ28)</f>
        <v>46</v>
      </c>
      <c r="AR13" s="160">
        <f>SUM(AR14,AR19,AR24,AR28)</f>
        <v>5</v>
      </c>
      <c r="AS13" s="160">
        <f>SUM(AS14,AS19,AS24,AS28)</f>
        <v>31</v>
      </c>
      <c r="AT13" s="160">
        <f>SUM(AT14,AT19,AT24,AT28)</f>
        <v>29</v>
      </c>
      <c r="AU13" s="160">
        <f>SUM(AU14,AU19,AU24,AU28)</f>
        <v>3399</v>
      </c>
      <c r="AV13" s="160">
        <f>SUM(AV14,AV19,AV24,AV28)</f>
        <v>254</v>
      </c>
      <c r="AW13" s="160">
        <f>SUM(AW14,AW19,AW24,AW28)</f>
        <v>1170</v>
      </c>
      <c r="AX13" s="160">
        <f>SUM(AX14,AX19,AX24,AX28)</f>
        <v>593</v>
      </c>
    </row>
    <row r="14" spans="1:50" s="81" customFormat="1" ht="15" customHeight="1">
      <c r="A14" s="408" t="s">
        <v>583</v>
      </c>
      <c r="B14" s="409"/>
      <c r="C14" s="103">
        <f>SUM(C15:C18)</f>
        <v>96</v>
      </c>
      <c r="D14" s="161">
        <f>SUM(D15:D18)</f>
        <v>736859.1</v>
      </c>
      <c r="E14" s="103">
        <f t="shared" ref="E14:AX14" si="7">SUM(E15:E18)</f>
        <v>7</v>
      </c>
      <c r="F14" s="161">
        <f t="shared" si="7"/>
        <v>281764.5</v>
      </c>
      <c r="G14" s="103">
        <f t="shared" si="7"/>
        <v>32</v>
      </c>
      <c r="H14" s="161">
        <f t="shared" si="7"/>
        <v>74899</v>
      </c>
      <c r="I14" s="103">
        <f t="shared" si="7"/>
        <v>7</v>
      </c>
      <c r="J14" s="161">
        <f t="shared" si="7"/>
        <v>15049.3</v>
      </c>
      <c r="K14" s="103">
        <f t="shared" si="7"/>
        <v>1</v>
      </c>
      <c r="L14" s="161">
        <f t="shared" si="7"/>
        <v>85608</v>
      </c>
      <c r="M14" s="103">
        <f t="shared" si="7"/>
        <v>7</v>
      </c>
      <c r="N14" s="161">
        <f t="shared" si="7"/>
        <v>31068.300000000003</v>
      </c>
      <c r="O14" s="103">
        <f t="shared" si="7"/>
        <v>4</v>
      </c>
      <c r="P14" s="161">
        <f t="shared" si="7"/>
        <v>74507.100000000006</v>
      </c>
      <c r="Q14" s="103">
        <f t="shared" si="7"/>
        <v>2</v>
      </c>
      <c r="R14" s="161">
        <f t="shared" si="7"/>
        <v>138705.70000000001</v>
      </c>
      <c r="S14" s="103">
        <f t="shared" si="7"/>
        <v>0</v>
      </c>
      <c r="T14" s="161">
        <f t="shared" si="7"/>
        <v>0</v>
      </c>
      <c r="U14" s="103">
        <f t="shared" si="7"/>
        <v>16</v>
      </c>
      <c r="V14" s="161">
        <f t="shared" si="7"/>
        <v>11674</v>
      </c>
      <c r="W14" s="103">
        <f t="shared" si="7"/>
        <v>0</v>
      </c>
      <c r="X14" s="161">
        <f t="shared" si="7"/>
        <v>0</v>
      </c>
      <c r="Y14" s="103">
        <f t="shared" si="7"/>
        <v>2</v>
      </c>
      <c r="Z14" s="161">
        <f t="shared" si="7"/>
        <v>2305</v>
      </c>
      <c r="AA14" s="103">
        <f t="shared" si="7"/>
        <v>18</v>
      </c>
      <c r="AB14" s="161">
        <f t="shared" si="7"/>
        <v>21278.2</v>
      </c>
      <c r="AC14" s="103">
        <f t="shared" si="7"/>
        <v>0</v>
      </c>
      <c r="AD14" s="180">
        <f t="shared" si="7"/>
        <v>0</v>
      </c>
      <c r="AE14" s="128">
        <f t="shared" si="7"/>
        <v>11</v>
      </c>
      <c r="AF14" s="103">
        <f t="shared" si="7"/>
        <v>3</v>
      </c>
      <c r="AG14" s="103">
        <f t="shared" si="7"/>
        <v>30</v>
      </c>
      <c r="AH14" s="103">
        <f t="shared" si="7"/>
        <v>129</v>
      </c>
      <c r="AI14" s="103">
        <f t="shared" si="7"/>
        <v>17</v>
      </c>
      <c r="AJ14" s="103">
        <f t="shared" si="7"/>
        <v>544</v>
      </c>
      <c r="AK14" s="103">
        <f t="shared" si="7"/>
        <v>538</v>
      </c>
      <c r="AL14" s="103">
        <f t="shared" si="7"/>
        <v>40</v>
      </c>
      <c r="AM14" s="103">
        <f t="shared" si="7"/>
        <v>15</v>
      </c>
      <c r="AN14" s="103">
        <f t="shared" si="7"/>
        <v>21</v>
      </c>
      <c r="AO14" s="103">
        <f t="shared" si="7"/>
        <v>274</v>
      </c>
      <c r="AP14" s="103">
        <f t="shared" si="7"/>
        <v>19</v>
      </c>
      <c r="AQ14" s="103">
        <f t="shared" si="7"/>
        <v>11</v>
      </c>
      <c r="AR14" s="103">
        <f t="shared" si="7"/>
        <v>3</v>
      </c>
      <c r="AS14" s="103">
        <f t="shared" si="7"/>
        <v>6</v>
      </c>
      <c r="AT14" s="103">
        <f t="shared" si="7"/>
        <v>5</v>
      </c>
      <c r="AU14" s="103">
        <f t="shared" si="7"/>
        <v>1040</v>
      </c>
      <c r="AV14" s="103">
        <f t="shared" si="7"/>
        <v>49</v>
      </c>
      <c r="AW14" s="103">
        <f t="shared" si="7"/>
        <v>260</v>
      </c>
      <c r="AX14" s="103">
        <f t="shared" si="7"/>
        <v>138</v>
      </c>
    </row>
    <row r="15" spans="1:50" s="117" customFormat="1" ht="15" customHeight="1">
      <c r="A15" s="419" t="s">
        <v>60</v>
      </c>
      <c r="B15" s="102" t="s">
        <v>574</v>
      </c>
      <c r="C15" s="84">
        <f>중부!B42</f>
        <v>30</v>
      </c>
      <c r="D15" s="162">
        <f>SUM(F15,H15,J15,L15,N15,P15,R15,T15,V15,X15,Z15,AB15,AD15)</f>
        <v>247846.7</v>
      </c>
      <c r="E15" s="53">
        <f>중부!B5</f>
        <v>2</v>
      </c>
      <c r="F15" s="162">
        <f>중부!H5</f>
        <v>181260.2</v>
      </c>
      <c r="G15" s="53">
        <f>중부!B8</f>
        <v>15</v>
      </c>
      <c r="H15" s="162">
        <f>중부!H8</f>
        <v>39341.999999999993</v>
      </c>
      <c r="I15" s="53">
        <f>중부!B24</f>
        <v>2</v>
      </c>
      <c r="J15" s="162">
        <f>중부!H24</f>
        <v>9100</v>
      </c>
      <c r="K15" s="53">
        <v>0</v>
      </c>
      <c r="L15" s="162">
        <v>0</v>
      </c>
      <c r="M15" s="53">
        <f>중부!B27</f>
        <v>1</v>
      </c>
      <c r="N15" s="162">
        <f>중부!H27</f>
        <v>4589.5</v>
      </c>
      <c r="O15" s="53">
        <v>0</v>
      </c>
      <c r="P15" s="162">
        <v>0</v>
      </c>
      <c r="Q15" s="53">
        <v>0</v>
      </c>
      <c r="R15" s="162">
        <v>0</v>
      </c>
      <c r="S15" s="53">
        <v>0</v>
      </c>
      <c r="T15" s="162">
        <v>0</v>
      </c>
      <c r="U15" s="53">
        <f>중부!B29</f>
        <v>3</v>
      </c>
      <c r="V15" s="162">
        <f>중부!H29</f>
        <v>395</v>
      </c>
      <c r="W15" s="53">
        <v>0</v>
      </c>
      <c r="X15" s="162">
        <v>0</v>
      </c>
      <c r="Y15" s="115">
        <f>중부!B33</f>
        <v>1</v>
      </c>
      <c r="Z15" s="168">
        <f>중부!H33</f>
        <v>75</v>
      </c>
      <c r="AA15" s="115">
        <f>중부!B35</f>
        <v>6</v>
      </c>
      <c r="AB15" s="174">
        <f>중부!H35</f>
        <v>13085</v>
      </c>
      <c r="AC15" s="115">
        <v>0</v>
      </c>
      <c r="AD15" s="174">
        <v>0</v>
      </c>
      <c r="AE15" s="136">
        <f>중부!J42</f>
        <v>6</v>
      </c>
      <c r="AF15" s="116">
        <f>중부!K42</f>
        <v>2</v>
      </c>
      <c r="AG15" s="116">
        <f>중부!L42</f>
        <v>8</v>
      </c>
      <c r="AH15" s="116">
        <f>중부!M42</f>
        <v>33</v>
      </c>
      <c r="AI15" s="116">
        <f>중부!N42</f>
        <v>3</v>
      </c>
      <c r="AJ15" s="116">
        <f>중부!O42</f>
        <v>164</v>
      </c>
      <c r="AK15" s="116">
        <f>중부!P42</f>
        <v>132</v>
      </c>
      <c r="AL15" s="116">
        <f>중부!Q42</f>
        <v>19</v>
      </c>
      <c r="AM15" s="116">
        <f>중부!R42</f>
        <v>6</v>
      </c>
      <c r="AN15" s="116">
        <f>중부!S42</f>
        <v>4</v>
      </c>
      <c r="AO15" s="116">
        <f>중부!T42</f>
        <v>81</v>
      </c>
      <c r="AP15" s="116">
        <f>중부!U42</f>
        <v>6</v>
      </c>
      <c r="AQ15" s="116">
        <f>중부!V42</f>
        <v>4</v>
      </c>
      <c r="AR15" s="116">
        <f>중부!W42</f>
        <v>2</v>
      </c>
      <c r="AS15" s="116">
        <f>중부!X42</f>
        <v>2</v>
      </c>
      <c r="AT15" s="116">
        <f>중부!Y42</f>
        <v>1</v>
      </c>
      <c r="AU15" s="116">
        <f>중부!Z42</f>
        <v>284</v>
      </c>
      <c r="AV15" s="116">
        <f>중부!AA42</f>
        <v>16</v>
      </c>
      <c r="AW15" s="116">
        <f>중부!AB42</f>
        <v>153</v>
      </c>
      <c r="AX15" s="116">
        <f>중부!AC42</f>
        <v>71</v>
      </c>
    </row>
    <row r="16" spans="1:50" s="117" customFormat="1" ht="15" customHeight="1">
      <c r="A16" s="420"/>
      <c r="B16" s="139" t="s">
        <v>575</v>
      </c>
      <c r="C16" s="84">
        <f>중부!B67</f>
        <v>18</v>
      </c>
      <c r="D16" s="163">
        <f>SUM(F16,H16,J16,L16,N16,P16,R16,T16,V16,X16,Z16,AB16,AD16)</f>
        <v>196893.59999999998</v>
      </c>
      <c r="E16" s="140">
        <f>중부!B43</f>
        <v>3</v>
      </c>
      <c r="F16" s="163">
        <f>중부!H43</f>
        <v>75937.8</v>
      </c>
      <c r="G16" s="140">
        <f>중부!B47</f>
        <v>5</v>
      </c>
      <c r="H16" s="163">
        <f>중부!H47</f>
        <v>8132</v>
      </c>
      <c r="I16" s="140">
        <f>중부!B53</f>
        <v>4</v>
      </c>
      <c r="J16" s="163">
        <f>중부!H53</f>
        <v>5099</v>
      </c>
      <c r="K16" s="140">
        <f>중부!B58</f>
        <v>1</v>
      </c>
      <c r="L16" s="163">
        <f>중부!H58</f>
        <v>85608</v>
      </c>
      <c r="M16" s="140">
        <f>중부!B60</f>
        <v>1</v>
      </c>
      <c r="N16" s="163">
        <f>중부!H60</f>
        <v>17409.400000000001</v>
      </c>
      <c r="O16" s="140">
        <v>0</v>
      </c>
      <c r="P16" s="163">
        <v>0</v>
      </c>
      <c r="Q16" s="140">
        <v>0</v>
      </c>
      <c r="R16" s="163">
        <v>0</v>
      </c>
      <c r="S16" s="140">
        <v>0</v>
      </c>
      <c r="T16" s="163">
        <v>0</v>
      </c>
      <c r="U16" s="140">
        <v>0</v>
      </c>
      <c r="V16" s="163">
        <v>0</v>
      </c>
      <c r="W16" s="140">
        <v>0</v>
      </c>
      <c r="X16" s="163">
        <v>0</v>
      </c>
      <c r="Y16" s="141">
        <v>0</v>
      </c>
      <c r="Z16" s="169">
        <v>0</v>
      </c>
      <c r="AA16" s="141">
        <f>중부!B62</f>
        <v>4</v>
      </c>
      <c r="AB16" s="175">
        <f>중부!H62</f>
        <v>4707.3999999999996</v>
      </c>
      <c r="AC16" s="141">
        <v>0</v>
      </c>
      <c r="AD16" s="175">
        <v>0</v>
      </c>
      <c r="AE16" s="142">
        <f>중부!J67</f>
        <v>1</v>
      </c>
      <c r="AF16" s="143">
        <f>중부!K67</f>
        <v>1</v>
      </c>
      <c r="AG16" s="143">
        <f>중부!L67</f>
        <v>2</v>
      </c>
      <c r="AH16" s="143">
        <f>중부!M67</f>
        <v>43</v>
      </c>
      <c r="AI16" s="143">
        <f>중부!N67</f>
        <v>13</v>
      </c>
      <c r="AJ16" s="143">
        <f>중부!O67</f>
        <v>128</v>
      </c>
      <c r="AK16" s="143">
        <f>중부!P67</f>
        <v>72</v>
      </c>
      <c r="AL16" s="143">
        <f>중부!Q67</f>
        <v>6</v>
      </c>
      <c r="AM16" s="143">
        <f>중부!R67</f>
        <v>4</v>
      </c>
      <c r="AN16" s="143">
        <f>중부!S67</f>
        <v>6</v>
      </c>
      <c r="AO16" s="143">
        <f>중부!T67</f>
        <v>59</v>
      </c>
      <c r="AP16" s="143">
        <f>중부!U67</f>
        <v>8</v>
      </c>
      <c r="AQ16" s="143">
        <f>중부!V67</f>
        <v>3</v>
      </c>
      <c r="AR16" s="143">
        <f>중부!W67</f>
        <v>1</v>
      </c>
      <c r="AS16" s="143">
        <f>중부!X67</f>
        <v>2</v>
      </c>
      <c r="AT16" s="143">
        <f>중부!Y67</f>
        <v>1</v>
      </c>
      <c r="AU16" s="143">
        <f>중부!Z67</f>
        <v>362</v>
      </c>
      <c r="AV16" s="143">
        <f>중부!AA67</f>
        <v>0</v>
      </c>
      <c r="AW16" s="143">
        <f>중부!AB67</f>
        <v>51</v>
      </c>
      <c r="AX16" s="143">
        <f>중부!AC67</f>
        <v>47</v>
      </c>
    </row>
    <row r="17" spans="1:50" s="117" customFormat="1" ht="15" customHeight="1">
      <c r="A17" s="420"/>
      <c r="B17" s="102" t="s">
        <v>553</v>
      </c>
      <c r="C17" s="84">
        <f>중부!B110</f>
        <v>34</v>
      </c>
      <c r="D17" s="162">
        <f>SUM(F17,H17,J17,L17,N17,P17,R17,T17,V17,X17,Z17,AB17,AD17)</f>
        <v>219669.9</v>
      </c>
      <c r="E17" s="53">
        <f>중부!B68</f>
        <v>1</v>
      </c>
      <c r="F17" s="162">
        <f>중부!H68</f>
        <v>17391</v>
      </c>
      <c r="G17" s="53">
        <f>중부!B70</f>
        <v>12</v>
      </c>
      <c r="H17" s="162">
        <f>중부!H70</f>
        <v>27425</v>
      </c>
      <c r="I17" s="53">
        <f>중부!B83</f>
        <v>1</v>
      </c>
      <c r="J17" s="162">
        <f>중부!H83</f>
        <v>850.3</v>
      </c>
      <c r="K17" s="53">
        <v>0</v>
      </c>
      <c r="L17" s="162">
        <v>0</v>
      </c>
      <c r="M17" s="53">
        <v>0</v>
      </c>
      <c r="N17" s="162">
        <v>0</v>
      </c>
      <c r="O17" s="53">
        <f>중부!B85</f>
        <v>3</v>
      </c>
      <c r="P17" s="162">
        <f>중부!H85</f>
        <v>20507.099999999999</v>
      </c>
      <c r="Q17" s="53">
        <f>중부!B89</f>
        <v>2</v>
      </c>
      <c r="R17" s="162">
        <f>중부!H89</f>
        <v>138705.70000000001</v>
      </c>
      <c r="S17" s="53">
        <v>0</v>
      </c>
      <c r="T17" s="162">
        <v>0</v>
      </c>
      <c r="U17" s="53">
        <f>중부!B92</f>
        <v>10</v>
      </c>
      <c r="V17" s="162">
        <f>중부!H92</f>
        <v>9595</v>
      </c>
      <c r="W17" s="53">
        <v>0</v>
      </c>
      <c r="X17" s="162">
        <v>0</v>
      </c>
      <c r="Y17" s="115">
        <f>중부!B108</f>
        <v>1</v>
      </c>
      <c r="Z17" s="168">
        <f>중부!H108</f>
        <v>2230</v>
      </c>
      <c r="AA17" s="115">
        <f>중부!B103</f>
        <v>4</v>
      </c>
      <c r="AB17" s="174">
        <f>중부!H103</f>
        <v>2965.8</v>
      </c>
      <c r="AC17" s="115">
        <v>0</v>
      </c>
      <c r="AD17" s="174">
        <v>0</v>
      </c>
      <c r="AE17" s="136">
        <f>중부!J110</f>
        <v>2</v>
      </c>
      <c r="AF17" s="116">
        <f>중부!K110</f>
        <v>0</v>
      </c>
      <c r="AG17" s="116">
        <f>중부!L110</f>
        <v>18</v>
      </c>
      <c r="AH17" s="116">
        <f>중부!M110</f>
        <v>46</v>
      </c>
      <c r="AI17" s="116">
        <f>중부!N110</f>
        <v>1</v>
      </c>
      <c r="AJ17" s="116">
        <f>중부!O110</f>
        <v>160</v>
      </c>
      <c r="AK17" s="116">
        <f>중부!P110</f>
        <v>303</v>
      </c>
      <c r="AL17" s="116">
        <f>중부!Q110</f>
        <v>14</v>
      </c>
      <c r="AM17" s="116">
        <f>중부!R110</f>
        <v>5</v>
      </c>
      <c r="AN17" s="116">
        <f>중부!S110</f>
        <v>11</v>
      </c>
      <c r="AO17" s="116">
        <f>중부!T110</f>
        <v>113</v>
      </c>
      <c r="AP17" s="116">
        <f>중부!U110</f>
        <v>5</v>
      </c>
      <c r="AQ17" s="116">
        <f>중부!V110</f>
        <v>3</v>
      </c>
      <c r="AR17" s="116">
        <f>중부!W110</f>
        <v>0</v>
      </c>
      <c r="AS17" s="116">
        <f>중부!X110</f>
        <v>2</v>
      </c>
      <c r="AT17" s="116">
        <f>중부!Y110</f>
        <v>3</v>
      </c>
      <c r="AU17" s="116">
        <f>중부!Z110</f>
        <v>352</v>
      </c>
      <c r="AV17" s="116">
        <f>중부!AA110</f>
        <v>33</v>
      </c>
      <c r="AW17" s="116">
        <f>중부!AB110</f>
        <v>56</v>
      </c>
      <c r="AX17" s="116">
        <f>중부!AC110</f>
        <v>20</v>
      </c>
    </row>
    <row r="18" spans="1:50" s="117" customFormat="1" ht="15" customHeight="1">
      <c r="A18" s="421"/>
      <c r="B18" s="139" t="s">
        <v>554</v>
      </c>
      <c r="C18" s="84">
        <f>SUM(중부!B117,중부!B131)</f>
        <v>14</v>
      </c>
      <c r="D18" s="163">
        <f>SUM(F18,H18,J18,L18,N18,P18,R18,T18,V18,X18,Z18,AB18,AD18)</f>
        <v>72448.899999999994</v>
      </c>
      <c r="E18" s="140">
        <f>중부!B118</f>
        <v>1</v>
      </c>
      <c r="F18" s="163">
        <f>중부!H118</f>
        <v>7175.5</v>
      </c>
      <c r="G18" s="140">
        <v>0</v>
      </c>
      <c r="H18" s="163">
        <v>0</v>
      </c>
      <c r="I18" s="140">
        <v>0</v>
      </c>
      <c r="J18" s="163">
        <v>0</v>
      </c>
      <c r="K18" s="140">
        <v>0</v>
      </c>
      <c r="L18" s="163">
        <v>0</v>
      </c>
      <c r="M18" s="140">
        <f>중부!B120</f>
        <v>5</v>
      </c>
      <c r="N18" s="163">
        <f>중부!H120</f>
        <v>9069.4</v>
      </c>
      <c r="O18" s="140">
        <f>중부!B111</f>
        <v>1</v>
      </c>
      <c r="P18" s="163">
        <f>중부!H111</f>
        <v>54000</v>
      </c>
      <c r="Q18" s="140">
        <v>0</v>
      </c>
      <c r="R18" s="163">
        <v>0</v>
      </c>
      <c r="S18" s="140">
        <v>0</v>
      </c>
      <c r="T18" s="163">
        <v>0</v>
      </c>
      <c r="U18" s="140">
        <f>중부!B113</f>
        <v>3</v>
      </c>
      <c r="V18" s="163">
        <f>중부!H113</f>
        <v>1684</v>
      </c>
      <c r="W18" s="140">
        <v>0</v>
      </c>
      <c r="X18" s="163">
        <v>0</v>
      </c>
      <c r="Y18" s="141">
        <v>0</v>
      </c>
      <c r="Z18" s="169">
        <v>0</v>
      </c>
      <c r="AA18" s="141">
        <f>중부!B126</f>
        <v>4</v>
      </c>
      <c r="AB18" s="175">
        <f>중부!H126</f>
        <v>520</v>
      </c>
      <c r="AC18" s="141">
        <v>0</v>
      </c>
      <c r="AD18" s="175">
        <v>0</v>
      </c>
      <c r="AE18" s="142">
        <f>중부!J117+중부!J131</f>
        <v>2</v>
      </c>
      <c r="AF18" s="144">
        <f>중부!K117+중부!K131</f>
        <v>0</v>
      </c>
      <c r="AG18" s="144">
        <f>중부!L117+중부!L131</f>
        <v>2</v>
      </c>
      <c r="AH18" s="144">
        <f>중부!M117+중부!M131</f>
        <v>7</v>
      </c>
      <c r="AI18" s="144">
        <f>중부!N117+중부!N131</f>
        <v>0</v>
      </c>
      <c r="AJ18" s="144">
        <f>중부!O117+중부!O131</f>
        <v>92</v>
      </c>
      <c r="AK18" s="144">
        <f>중부!P117+중부!P131</f>
        <v>31</v>
      </c>
      <c r="AL18" s="144">
        <f>중부!Q117+중부!Q131</f>
        <v>1</v>
      </c>
      <c r="AM18" s="144">
        <f>중부!R117+중부!R131</f>
        <v>0</v>
      </c>
      <c r="AN18" s="144">
        <f>중부!S117+중부!S131</f>
        <v>0</v>
      </c>
      <c r="AO18" s="144">
        <f>중부!T117+중부!T131</f>
        <v>21</v>
      </c>
      <c r="AP18" s="144">
        <f>중부!U117+중부!U131</f>
        <v>0</v>
      </c>
      <c r="AQ18" s="144">
        <f>중부!V117+중부!V131</f>
        <v>1</v>
      </c>
      <c r="AR18" s="144">
        <f>중부!W117+중부!W131</f>
        <v>0</v>
      </c>
      <c r="AS18" s="144">
        <f>중부!X117+중부!X131</f>
        <v>0</v>
      </c>
      <c r="AT18" s="144">
        <f>중부!Y117+중부!Y131</f>
        <v>0</v>
      </c>
      <c r="AU18" s="144">
        <f>중부!Z117+중부!Z131</f>
        <v>42</v>
      </c>
      <c r="AV18" s="144">
        <f>중부!AA117+중부!AA131</f>
        <v>0</v>
      </c>
      <c r="AW18" s="144">
        <f>중부!AB117+중부!AB131</f>
        <v>0</v>
      </c>
      <c r="AX18" s="144">
        <f>중부!AC117+중부!AC131</f>
        <v>0</v>
      </c>
    </row>
    <row r="19" spans="1:50" s="81" customFormat="1" ht="15" customHeight="1">
      <c r="A19" s="408" t="s">
        <v>795</v>
      </c>
      <c r="B19" s="409"/>
      <c r="C19" s="103">
        <f>SUM(C20:C23)</f>
        <v>77</v>
      </c>
      <c r="D19" s="103">
        <f t="shared" ref="D19:AX19" si="8">SUM(D20:D23)</f>
        <v>910115.77999999991</v>
      </c>
      <c r="E19" s="103">
        <f t="shared" si="8"/>
        <v>16</v>
      </c>
      <c r="F19" s="103">
        <f t="shared" si="8"/>
        <v>531327.5</v>
      </c>
      <c r="G19" s="103">
        <f t="shared" si="8"/>
        <v>21</v>
      </c>
      <c r="H19" s="103">
        <f t="shared" si="8"/>
        <v>47460.7</v>
      </c>
      <c r="I19" s="103">
        <f t="shared" si="8"/>
        <v>4</v>
      </c>
      <c r="J19" s="103">
        <f t="shared" si="8"/>
        <v>2624.6</v>
      </c>
      <c r="K19" s="103">
        <f>비봉!B15</f>
        <v>2</v>
      </c>
      <c r="L19" s="103">
        <f>비봉!H15</f>
        <v>213991.3</v>
      </c>
      <c r="M19" s="103">
        <f t="shared" si="8"/>
        <v>0</v>
      </c>
      <c r="N19" s="103">
        <f t="shared" si="8"/>
        <v>0</v>
      </c>
      <c r="O19" s="103">
        <f t="shared" si="8"/>
        <v>0</v>
      </c>
      <c r="P19" s="103">
        <f t="shared" si="8"/>
        <v>0</v>
      </c>
      <c r="Q19" s="103">
        <f t="shared" si="8"/>
        <v>0</v>
      </c>
      <c r="R19" s="103">
        <f t="shared" si="8"/>
        <v>0</v>
      </c>
      <c r="S19" s="103">
        <f t="shared" si="8"/>
        <v>0</v>
      </c>
      <c r="T19" s="103">
        <f t="shared" si="8"/>
        <v>0</v>
      </c>
      <c r="U19" s="103">
        <f t="shared" si="8"/>
        <v>12</v>
      </c>
      <c r="V19" s="103">
        <f t="shared" si="8"/>
        <v>17940.68</v>
      </c>
      <c r="W19" s="103">
        <f t="shared" si="8"/>
        <v>0</v>
      </c>
      <c r="X19" s="103">
        <f t="shared" si="8"/>
        <v>0</v>
      </c>
      <c r="Y19" s="103">
        <f t="shared" si="8"/>
        <v>10</v>
      </c>
      <c r="Z19" s="103">
        <f t="shared" si="8"/>
        <v>8769</v>
      </c>
      <c r="AA19" s="103">
        <f t="shared" si="8"/>
        <v>12</v>
      </c>
      <c r="AB19" s="103">
        <f t="shared" si="8"/>
        <v>7615.9</v>
      </c>
      <c r="AC19" s="103">
        <f t="shared" si="8"/>
        <v>0</v>
      </c>
      <c r="AD19" s="103">
        <f t="shared" si="8"/>
        <v>0</v>
      </c>
      <c r="AE19" s="103">
        <f t="shared" si="8"/>
        <v>11</v>
      </c>
      <c r="AF19" s="103">
        <f t="shared" si="8"/>
        <v>4</v>
      </c>
      <c r="AG19" s="103">
        <f t="shared" si="8"/>
        <v>17</v>
      </c>
      <c r="AH19" s="103">
        <f t="shared" si="8"/>
        <v>143</v>
      </c>
      <c r="AI19" s="103">
        <f t="shared" si="8"/>
        <v>6</v>
      </c>
      <c r="AJ19" s="103">
        <f t="shared" si="8"/>
        <v>370</v>
      </c>
      <c r="AK19" s="103">
        <f t="shared" si="8"/>
        <v>455</v>
      </c>
      <c r="AL19" s="103">
        <f t="shared" si="8"/>
        <v>26</v>
      </c>
      <c r="AM19" s="103">
        <f t="shared" si="8"/>
        <v>8</v>
      </c>
      <c r="AN19" s="103">
        <f t="shared" si="8"/>
        <v>7</v>
      </c>
      <c r="AO19" s="103">
        <f t="shared" si="8"/>
        <v>187</v>
      </c>
      <c r="AP19" s="103">
        <f t="shared" si="8"/>
        <v>21</v>
      </c>
      <c r="AQ19" s="103">
        <f t="shared" si="8"/>
        <v>14</v>
      </c>
      <c r="AR19" s="103">
        <f t="shared" si="8"/>
        <v>1</v>
      </c>
      <c r="AS19" s="103">
        <f t="shared" si="8"/>
        <v>8</v>
      </c>
      <c r="AT19" s="103">
        <f t="shared" si="8"/>
        <v>6</v>
      </c>
      <c r="AU19" s="103">
        <f t="shared" si="8"/>
        <v>858</v>
      </c>
      <c r="AV19" s="103">
        <f t="shared" si="8"/>
        <v>8</v>
      </c>
      <c r="AW19" s="103">
        <f t="shared" si="8"/>
        <v>105</v>
      </c>
      <c r="AX19" s="103">
        <f t="shared" si="8"/>
        <v>96</v>
      </c>
    </row>
    <row r="20" spans="1:50" s="114" customFormat="1" ht="15" customHeight="1">
      <c r="A20" s="414" t="s">
        <v>557</v>
      </c>
      <c r="B20" s="110" t="s">
        <v>556</v>
      </c>
      <c r="C20" s="111">
        <f>비봉!B36</f>
        <v>26</v>
      </c>
      <c r="D20" s="164">
        <f>SUM(F20,H20,J20,L20,N20,P20,R20,T20,V20,X20,Z20,AB20,AD20)</f>
        <v>334975</v>
      </c>
      <c r="E20" s="112">
        <f>비봉!B5</f>
        <v>2</v>
      </c>
      <c r="F20" s="164">
        <f>비봉!H5</f>
        <v>95929.099999999991</v>
      </c>
      <c r="G20" s="164">
        <f>비봉!B8</f>
        <v>6</v>
      </c>
      <c r="H20" s="164">
        <f>비봉!H8</f>
        <v>18643.899999999998</v>
      </c>
      <c r="I20" s="164">
        <v>0</v>
      </c>
      <c r="J20" s="164">
        <v>0</v>
      </c>
      <c r="K20" s="164">
        <f>비봉!B15</f>
        <v>2</v>
      </c>
      <c r="L20" s="164">
        <f>비봉!H15</f>
        <v>213991.3</v>
      </c>
      <c r="M20" s="164">
        <v>0</v>
      </c>
      <c r="N20" s="164">
        <v>0</v>
      </c>
      <c r="O20" s="164">
        <v>0</v>
      </c>
      <c r="P20" s="164">
        <v>0</v>
      </c>
      <c r="Q20" s="164">
        <v>0</v>
      </c>
      <c r="R20" s="164">
        <v>0</v>
      </c>
      <c r="S20" s="164">
        <v>0</v>
      </c>
      <c r="T20" s="164">
        <v>0</v>
      </c>
      <c r="U20" s="164">
        <v>0</v>
      </c>
      <c r="V20" s="164">
        <v>0</v>
      </c>
      <c r="W20" s="164">
        <v>0</v>
      </c>
      <c r="X20" s="164">
        <v>0</v>
      </c>
      <c r="Y20" s="164">
        <f>비봉!B18</f>
        <v>6</v>
      </c>
      <c r="Z20" s="164">
        <f>비봉!H18</f>
        <v>1848.8</v>
      </c>
      <c r="AA20" s="164">
        <f>비봉!B25</f>
        <v>10</v>
      </c>
      <c r="AB20" s="164">
        <f>비봉!H25</f>
        <v>4561.8999999999996</v>
      </c>
      <c r="AC20" s="164">
        <f>비봉!AG5</f>
        <v>0</v>
      </c>
      <c r="AD20" s="164">
        <f>비봉!AH5</f>
        <v>0</v>
      </c>
      <c r="AE20" s="164">
        <f>비봉!J36</f>
        <v>5</v>
      </c>
      <c r="AF20" s="164">
        <f>비봉!K36</f>
        <v>2</v>
      </c>
      <c r="AG20" s="164">
        <f>비봉!L36</f>
        <v>3</v>
      </c>
      <c r="AH20" s="164">
        <f>비봉!M36</f>
        <v>58</v>
      </c>
      <c r="AI20" s="164">
        <f>비봉!N36</f>
        <v>4</v>
      </c>
      <c r="AJ20" s="164">
        <f>비봉!O36</f>
        <v>112</v>
      </c>
      <c r="AK20" s="164">
        <f>비봉!P36</f>
        <v>146</v>
      </c>
      <c r="AL20" s="164">
        <f>비봉!Q36</f>
        <v>9</v>
      </c>
      <c r="AM20" s="164">
        <f>비봉!R36</f>
        <v>2</v>
      </c>
      <c r="AN20" s="164">
        <f>비봉!S36</f>
        <v>1</v>
      </c>
      <c r="AO20" s="164">
        <f>비봉!T36</f>
        <v>63</v>
      </c>
      <c r="AP20" s="164">
        <f>비봉!U36</f>
        <v>13</v>
      </c>
      <c r="AQ20" s="164">
        <f>비봉!V36</f>
        <v>9</v>
      </c>
      <c r="AR20" s="164">
        <f>비봉!W36</f>
        <v>0</v>
      </c>
      <c r="AS20" s="164">
        <f>비봉!X36</f>
        <v>4</v>
      </c>
      <c r="AT20" s="164">
        <f>비봉!Y36</f>
        <v>3</v>
      </c>
      <c r="AU20" s="164">
        <f>비봉!Z36</f>
        <v>346</v>
      </c>
      <c r="AV20" s="164">
        <f>비봉!AA36</f>
        <v>1</v>
      </c>
      <c r="AW20" s="164">
        <f>비봉!AB36</f>
        <v>78</v>
      </c>
      <c r="AX20" s="164">
        <f>비봉!AC36</f>
        <v>96</v>
      </c>
    </row>
    <row r="21" spans="1:50" s="114" customFormat="1" ht="15" customHeight="1">
      <c r="A21" s="415"/>
      <c r="B21" s="145" t="s">
        <v>557</v>
      </c>
      <c r="C21" s="111">
        <f>비봉!B44</f>
        <v>5</v>
      </c>
      <c r="D21" s="165">
        <f>비봉!H44</f>
        <v>5711</v>
      </c>
      <c r="E21" s="112">
        <v>0</v>
      </c>
      <c r="F21" s="165">
        <v>0</v>
      </c>
      <c r="G21" s="146">
        <v>0</v>
      </c>
      <c r="H21" s="165">
        <v>0</v>
      </c>
      <c r="I21" s="146">
        <f>비봉!B37</f>
        <v>1</v>
      </c>
      <c r="J21" s="165">
        <f>비봉!H37</f>
        <v>301</v>
      </c>
      <c r="K21" s="146">
        <v>0</v>
      </c>
      <c r="L21" s="165">
        <v>0</v>
      </c>
      <c r="M21" s="146">
        <v>0</v>
      </c>
      <c r="N21" s="165">
        <v>0</v>
      </c>
      <c r="O21" s="146">
        <v>0</v>
      </c>
      <c r="P21" s="165">
        <v>0</v>
      </c>
      <c r="Q21" s="146">
        <v>0</v>
      </c>
      <c r="R21" s="165">
        <v>0</v>
      </c>
      <c r="S21" s="146">
        <v>0</v>
      </c>
      <c r="T21" s="165">
        <v>0</v>
      </c>
      <c r="U21" s="146">
        <f>비봉!B39</f>
        <v>4</v>
      </c>
      <c r="V21" s="165">
        <f>비봉!H39</f>
        <v>5410</v>
      </c>
      <c r="W21" s="146">
        <v>0</v>
      </c>
      <c r="X21" s="165">
        <v>0</v>
      </c>
      <c r="Y21" s="147">
        <v>0</v>
      </c>
      <c r="Z21" s="171">
        <v>0</v>
      </c>
      <c r="AA21" s="147">
        <v>0</v>
      </c>
      <c r="AB21" s="177">
        <v>0</v>
      </c>
      <c r="AC21" s="147">
        <v>0</v>
      </c>
      <c r="AD21" s="177">
        <v>0</v>
      </c>
      <c r="AE21" s="148">
        <f>비봉!J44</f>
        <v>0</v>
      </c>
      <c r="AF21" s="148">
        <f>비봉!K44</f>
        <v>0</v>
      </c>
      <c r="AG21" s="148">
        <f>비봉!L44</f>
        <v>1</v>
      </c>
      <c r="AH21" s="148">
        <f>비봉!M44</f>
        <v>2</v>
      </c>
      <c r="AI21" s="148">
        <f>비봉!N44</f>
        <v>0</v>
      </c>
      <c r="AJ21" s="148">
        <f>비봉!O44</f>
        <v>4</v>
      </c>
      <c r="AK21" s="148">
        <f>비봉!P44</f>
        <v>6</v>
      </c>
      <c r="AL21" s="148">
        <f>비봉!Q44</f>
        <v>0</v>
      </c>
      <c r="AM21" s="148">
        <f>비봉!R44</f>
        <v>0</v>
      </c>
      <c r="AN21" s="148">
        <f>비봉!S44</f>
        <v>0</v>
      </c>
      <c r="AO21" s="148">
        <f>비봉!T44</f>
        <v>13</v>
      </c>
      <c r="AP21" s="148">
        <f>비봉!U44</f>
        <v>0</v>
      </c>
      <c r="AQ21" s="148">
        <f>비봉!V44</f>
        <v>0</v>
      </c>
      <c r="AR21" s="148">
        <f>비봉!W44</f>
        <v>0</v>
      </c>
      <c r="AS21" s="148">
        <f>비봉!X44</f>
        <v>0</v>
      </c>
      <c r="AT21" s="148">
        <f>비봉!Y44</f>
        <v>0</v>
      </c>
      <c r="AU21" s="148">
        <f>비봉!Z44</f>
        <v>4</v>
      </c>
      <c r="AV21" s="148">
        <f>비봉!AA44</f>
        <v>2</v>
      </c>
      <c r="AW21" s="148">
        <f>비봉!AB44</f>
        <v>0</v>
      </c>
      <c r="AX21" s="148">
        <f>비봉!AC44</f>
        <v>0</v>
      </c>
    </row>
    <row r="22" spans="1:50" s="114" customFormat="1" ht="15" customHeight="1">
      <c r="A22" s="415"/>
      <c r="B22" s="110" t="s">
        <v>558</v>
      </c>
      <c r="C22" s="111">
        <f>비봉!B53</f>
        <v>6</v>
      </c>
      <c r="D22" s="164">
        <f>SUM(F22,H22,J22,L22,N22,P22,R22,T22,V22,X22,Z22,AB22,AD22)</f>
        <v>23446</v>
      </c>
      <c r="E22" s="112">
        <f>비봉!B7</f>
        <v>2</v>
      </c>
      <c r="F22" s="164">
        <v>0</v>
      </c>
      <c r="G22" s="112">
        <v>0</v>
      </c>
      <c r="H22" s="164">
        <v>0</v>
      </c>
      <c r="I22" s="112">
        <v>0</v>
      </c>
      <c r="J22" s="164">
        <v>0</v>
      </c>
      <c r="K22" s="112">
        <f>비봉!B45</f>
        <v>1</v>
      </c>
      <c r="L22" s="164">
        <f>비봉!H45</f>
        <v>16250</v>
      </c>
      <c r="M22" s="112">
        <v>0</v>
      </c>
      <c r="N22" s="164">
        <v>0</v>
      </c>
      <c r="O22" s="112">
        <v>0</v>
      </c>
      <c r="P22" s="164">
        <v>0</v>
      </c>
      <c r="Q22" s="112">
        <v>0</v>
      </c>
      <c r="R22" s="164">
        <v>0</v>
      </c>
      <c r="S22" s="112">
        <v>0</v>
      </c>
      <c r="T22" s="164">
        <v>0</v>
      </c>
      <c r="U22" s="112">
        <f>비봉!B47</f>
        <v>5</v>
      </c>
      <c r="V22" s="164">
        <f>비봉!H47</f>
        <v>7196</v>
      </c>
      <c r="W22" s="112">
        <v>0</v>
      </c>
      <c r="X22" s="164">
        <v>0</v>
      </c>
      <c r="Y22" s="113">
        <v>0</v>
      </c>
      <c r="Z22" s="170">
        <v>0</v>
      </c>
      <c r="AA22" s="113">
        <v>0</v>
      </c>
      <c r="AB22" s="176">
        <v>0</v>
      </c>
      <c r="AC22" s="113">
        <v>0</v>
      </c>
      <c r="AD22" s="176">
        <v>0</v>
      </c>
      <c r="AE22" s="137">
        <f>비봉!J53</f>
        <v>0</v>
      </c>
      <c r="AF22" s="137">
        <f>비봉!K53</f>
        <v>1</v>
      </c>
      <c r="AG22" s="137">
        <f>비봉!L53</f>
        <v>2</v>
      </c>
      <c r="AH22" s="137">
        <f>비봉!M53</f>
        <v>7</v>
      </c>
      <c r="AI22" s="137">
        <f>비봉!N53</f>
        <v>0</v>
      </c>
      <c r="AJ22" s="137">
        <f>비봉!O53</f>
        <v>17</v>
      </c>
      <c r="AK22" s="137">
        <f>비봉!P53</f>
        <v>9</v>
      </c>
      <c r="AL22" s="137">
        <f>비봉!Q53</f>
        <v>1</v>
      </c>
      <c r="AM22" s="137">
        <f>비봉!R53</f>
        <v>1</v>
      </c>
      <c r="AN22" s="137">
        <f>비봉!S53</f>
        <v>0</v>
      </c>
      <c r="AO22" s="137">
        <f>비봉!T53</f>
        <v>21</v>
      </c>
      <c r="AP22" s="137">
        <f>비봉!U53</f>
        <v>3</v>
      </c>
      <c r="AQ22" s="137">
        <f>비봉!V53</f>
        <v>1</v>
      </c>
      <c r="AR22" s="137">
        <f>비봉!W53</f>
        <v>0</v>
      </c>
      <c r="AS22" s="137">
        <f>비봉!X53</f>
        <v>1</v>
      </c>
      <c r="AT22" s="137">
        <f>비봉!Y53</f>
        <v>1</v>
      </c>
      <c r="AU22" s="137">
        <f>비봉!Z53</f>
        <v>23</v>
      </c>
      <c r="AV22" s="137">
        <f>비봉!AA53</f>
        <v>5</v>
      </c>
      <c r="AW22" s="137">
        <f>비봉!AB53</f>
        <v>10</v>
      </c>
      <c r="AX22" s="137">
        <f>비봉!AC53</f>
        <v>0</v>
      </c>
    </row>
    <row r="23" spans="1:50" s="114" customFormat="1" ht="15" customHeight="1">
      <c r="A23" s="415"/>
      <c r="B23" s="394" t="s">
        <v>560</v>
      </c>
      <c r="C23" s="111">
        <f>비봉!B87+비봉!B105</f>
        <v>40</v>
      </c>
      <c r="D23" s="165">
        <f>SUM(F23,H23,J23,L23,N23,P23,R23,T23,V23,X23,Z23,AB23,AD23)</f>
        <v>545983.77999999991</v>
      </c>
      <c r="E23" s="112">
        <f>비봉!B54+비봉!B88</f>
        <v>12</v>
      </c>
      <c r="F23" s="165">
        <f>비봉!H88+비봉!H54</f>
        <v>435398.39999999997</v>
      </c>
      <c r="G23" s="146">
        <f>비봉!B93+비봉!B65</f>
        <v>15</v>
      </c>
      <c r="H23" s="165">
        <f>비봉!H65+비봉!H93</f>
        <v>28816.799999999996</v>
      </c>
      <c r="I23" s="146">
        <f>비봉!B99+비봉!B76</f>
        <v>3</v>
      </c>
      <c r="J23" s="165">
        <f>비봉!H76+비봉!H99</f>
        <v>2323.6</v>
      </c>
      <c r="K23" s="146">
        <f>비봉!B63</f>
        <v>1</v>
      </c>
      <c r="L23" s="165">
        <f>비봉!H63</f>
        <v>64136.1</v>
      </c>
      <c r="M23" s="146">
        <v>0</v>
      </c>
      <c r="N23" s="165">
        <v>0</v>
      </c>
      <c r="O23" s="146">
        <v>0</v>
      </c>
      <c r="P23" s="165">
        <v>0</v>
      </c>
      <c r="Q23" s="146">
        <v>0</v>
      </c>
      <c r="R23" s="165">
        <v>0</v>
      </c>
      <c r="S23" s="146">
        <v>0</v>
      </c>
      <c r="T23" s="165">
        <v>0</v>
      </c>
      <c r="U23" s="146">
        <f>비봉!B101</f>
        <v>3</v>
      </c>
      <c r="V23" s="165">
        <f>비봉!H101</f>
        <v>5334.68</v>
      </c>
      <c r="W23" s="146">
        <v>0</v>
      </c>
      <c r="X23" s="165">
        <v>0</v>
      </c>
      <c r="Y23" s="146">
        <f>비봉!B82</f>
        <v>4</v>
      </c>
      <c r="Z23" s="165">
        <f>비봉!H82</f>
        <v>6920.2</v>
      </c>
      <c r="AA23" s="147">
        <f>비봉!B79</f>
        <v>2</v>
      </c>
      <c r="AB23" s="177">
        <f>비봉!H79</f>
        <v>3054</v>
      </c>
      <c r="AC23" s="147">
        <v>0</v>
      </c>
      <c r="AD23" s="177">
        <v>0</v>
      </c>
      <c r="AE23" s="148">
        <f>비봉!J87+비봉!J105</f>
        <v>6</v>
      </c>
      <c r="AF23" s="148">
        <f>비봉!K87+비봉!K105</f>
        <v>1</v>
      </c>
      <c r="AG23" s="148">
        <f>비봉!L87+비봉!L105</f>
        <v>11</v>
      </c>
      <c r="AH23" s="148">
        <f>비봉!M87+비봉!M105</f>
        <v>76</v>
      </c>
      <c r="AI23" s="148">
        <f>비봉!N87+비봉!N105</f>
        <v>2</v>
      </c>
      <c r="AJ23" s="148">
        <f>비봉!O87+비봉!O105</f>
        <v>237</v>
      </c>
      <c r="AK23" s="148">
        <f>비봉!P87+비봉!P105</f>
        <v>294</v>
      </c>
      <c r="AL23" s="148">
        <f>비봉!Q87+비봉!Q105</f>
        <v>16</v>
      </c>
      <c r="AM23" s="148">
        <f>비봉!R87+비봉!R105</f>
        <v>5</v>
      </c>
      <c r="AN23" s="148">
        <f>비봉!S87+비봉!S105</f>
        <v>6</v>
      </c>
      <c r="AO23" s="148">
        <f>비봉!T87+비봉!T105</f>
        <v>90</v>
      </c>
      <c r="AP23" s="148">
        <f>비봉!U87+비봉!U105</f>
        <v>5</v>
      </c>
      <c r="AQ23" s="148">
        <f>비봉!V87+비봉!V105</f>
        <v>4</v>
      </c>
      <c r="AR23" s="148">
        <f>비봉!W87+비봉!W105</f>
        <v>1</v>
      </c>
      <c r="AS23" s="148">
        <f>비봉!X87+비봉!X105</f>
        <v>3</v>
      </c>
      <c r="AT23" s="148">
        <f>비봉!Y87+비봉!Y105</f>
        <v>2</v>
      </c>
      <c r="AU23" s="148">
        <f>비봉!Z87+비봉!Z105</f>
        <v>485</v>
      </c>
      <c r="AV23" s="148">
        <f>비봉!AA87+비봉!AA105</f>
        <v>0</v>
      </c>
      <c r="AW23" s="148">
        <f>비봉!AB87+비봉!AB105</f>
        <v>17</v>
      </c>
      <c r="AX23" s="148">
        <f>비봉!AC87+비봉!AC105</f>
        <v>0</v>
      </c>
    </row>
    <row r="24" spans="1:50" s="81" customFormat="1" ht="15" customHeight="1">
      <c r="A24" s="416" t="s">
        <v>794</v>
      </c>
      <c r="B24" s="409"/>
      <c r="C24" s="103">
        <f>SUM(C25:C27)</f>
        <v>33</v>
      </c>
      <c r="D24" s="103">
        <f>SUM(D25:D27)</f>
        <v>407386.19999999995</v>
      </c>
      <c r="E24" s="103">
        <f>SUM(E25:E27)</f>
        <v>6</v>
      </c>
      <c r="F24" s="103">
        <f>SUM(F25:F27)</f>
        <v>122548.6</v>
      </c>
      <c r="G24" s="103">
        <f>SUM(G25:G27)</f>
        <v>3</v>
      </c>
      <c r="H24" s="103">
        <f>SUM(H25:H27)</f>
        <v>3243.5</v>
      </c>
      <c r="I24" s="103">
        <f>SUM(I25:I27)</f>
        <v>4</v>
      </c>
      <c r="J24" s="103">
        <f>SUM(J25:J27)</f>
        <v>11036.5</v>
      </c>
      <c r="K24" s="103">
        <f>SUM(K25:K27)</f>
        <v>2</v>
      </c>
      <c r="L24" s="103">
        <f>SUM(L25:L27)</f>
        <v>36384.9</v>
      </c>
      <c r="M24" s="103">
        <f>SUM(M25:M27)</f>
        <v>7</v>
      </c>
      <c r="N24" s="103">
        <f>SUM(N25:N27)</f>
        <v>6208.6</v>
      </c>
      <c r="O24" s="103">
        <f>SUM(O25:O27)</f>
        <v>2</v>
      </c>
      <c r="P24" s="103">
        <f>SUM(P25:P27)</f>
        <v>211529.4</v>
      </c>
      <c r="Q24" s="103">
        <f>SUM(Q25:Q27)</f>
        <v>0</v>
      </c>
      <c r="R24" s="103">
        <f>SUM(R25:R27)</f>
        <v>0</v>
      </c>
      <c r="S24" s="103">
        <f>SUM(S25:S27)</f>
        <v>0</v>
      </c>
      <c r="T24" s="103">
        <f>SUM(T25:T27)</f>
        <v>0</v>
      </c>
      <c r="U24" s="103">
        <f>SUM(U25:U27)</f>
        <v>5</v>
      </c>
      <c r="V24" s="103">
        <f>SUM(V25:V27)</f>
        <v>10233</v>
      </c>
      <c r="W24" s="103">
        <f>SUM(W25:W27)</f>
        <v>0</v>
      </c>
      <c r="X24" s="103">
        <f>SUM(X25:X27)</f>
        <v>0</v>
      </c>
      <c r="Y24" s="103">
        <f>SUM(Y25:Y27)</f>
        <v>2</v>
      </c>
      <c r="Z24" s="103">
        <f>SUM(Z25:Z27)</f>
        <v>5605</v>
      </c>
      <c r="AA24" s="103">
        <f>SUM(AA25:AA27)</f>
        <v>2</v>
      </c>
      <c r="AB24" s="103">
        <f>SUM(AB25:AB27)</f>
        <v>596.70000000000005</v>
      </c>
      <c r="AC24" s="103">
        <f>SUM(AC25:AC27)</f>
        <v>0</v>
      </c>
      <c r="AD24" s="103">
        <f>SUM(AD25:AD27)</f>
        <v>0</v>
      </c>
      <c r="AE24" s="103">
        <f>SUM(AE25:AE27)</f>
        <v>1</v>
      </c>
      <c r="AF24" s="103">
        <f>SUM(AF25:AF27)</f>
        <v>0</v>
      </c>
      <c r="AG24" s="103">
        <f>SUM(AG25:AG27)</f>
        <v>9</v>
      </c>
      <c r="AH24" s="103">
        <f>SUM(AH25:AH27)</f>
        <v>70</v>
      </c>
      <c r="AI24" s="103">
        <f>SUM(AI25:AI27)</f>
        <v>3</v>
      </c>
      <c r="AJ24" s="103">
        <f>SUM(AJ25:AJ27)</f>
        <v>120</v>
      </c>
      <c r="AK24" s="103">
        <f>SUM(AK25:AK27)</f>
        <v>169</v>
      </c>
      <c r="AL24" s="103">
        <f>SUM(AL25:AL27)</f>
        <v>2</v>
      </c>
      <c r="AM24" s="103">
        <f>SUM(AM25:AM27)</f>
        <v>1</v>
      </c>
      <c r="AN24" s="103">
        <f>SUM(AN25:AN27)</f>
        <v>1</v>
      </c>
      <c r="AO24" s="103">
        <f>SUM(AO25:AO27)</f>
        <v>66</v>
      </c>
      <c r="AP24" s="103">
        <f>SUM(AP25:AP27)</f>
        <v>12</v>
      </c>
      <c r="AQ24" s="103">
        <f>SUM(AQ25:AQ27)</f>
        <v>8</v>
      </c>
      <c r="AR24" s="103">
        <f>SUM(AR25:AR27)</f>
        <v>0</v>
      </c>
      <c r="AS24" s="103">
        <f>SUM(AS25:AS27)</f>
        <v>4</v>
      </c>
      <c r="AT24" s="103">
        <f>SUM(AT25:AT27)</f>
        <v>8</v>
      </c>
      <c r="AU24" s="103">
        <f>SUM(AU25:AU27)</f>
        <v>292</v>
      </c>
      <c r="AV24" s="103">
        <f>SUM(AV25:AV27)</f>
        <v>3</v>
      </c>
      <c r="AW24" s="103">
        <f>SUM(AW25:AW27)</f>
        <v>556</v>
      </c>
      <c r="AX24" s="103">
        <f>SUM(AX25:AX27)</f>
        <v>0</v>
      </c>
    </row>
    <row r="25" spans="1:50" s="382" customFormat="1" ht="15" customHeight="1">
      <c r="A25" s="417" t="s">
        <v>793</v>
      </c>
      <c r="B25" s="395" t="s">
        <v>565</v>
      </c>
      <c r="C25" s="375">
        <f>서부!B22</f>
        <v>12</v>
      </c>
      <c r="D25" s="376">
        <f>SUM(F25,H25,J25,L25,N25,P25,R25,T25,V25,X25,Z25,AB25,AD25)</f>
        <v>44326.2</v>
      </c>
      <c r="E25" s="377">
        <f>서부!B5</f>
        <v>1</v>
      </c>
      <c r="F25" s="376">
        <f>서부!H5</f>
        <v>9574</v>
      </c>
      <c r="G25" s="377">
        <v>0</v>
      </c>
      <c r="H25" s="376">
        <v>0</v>
      </c>
      <c r="I25" s="377">
        <f>서부!B19</f>
        <v>2</v>
      </c>
      <c r="J25" s="376">
        <f>서부!H19</f>
        <v>2366.6</v>
      </c>
      <c r="K25" s="377">
        <v>0</v>
      </c>
      <c r="L25" s="376">
        <v>0</v>
      </c>
      <c r="M25" s="377">
        <f>서부!B11</f>
        <v>7</v>
      </c>
      <c r="N25" s="376">
        <f>서부!H11</f>
        <v>6208.6</v>
      </c>
      <c r="O25" s="377">
        <f>서부!B7</f>
        <v>1</v>
      </c>
      <c r="P25" s="376">
        <f>서부!H7</f>
        <v>24897</v>
      </c>
      <c r="Q25" s="377">
        <v>0</v>
      </c>
      <c r="R25" s="376">
        <v>0</v>
      </c>
      <c r="S25" s="377">
        <v>0</v>
      </c>
      <c r="T25" s="376">
        <v>0</v>
      </c>
      <c r="U25" s="377">
        <f>서부!B9</f>
        <v>1</v>
      </c>
      <c r="V25" s="376">
        <f>서부!H9</f>
        <v>1280</v>
      </c>
      <c r="W25" s="377">
        <v>0</v>
      </c>
      <c r="X25" s="376">
        <v>0</v>
      </c>
      <c r="Y25" s="377">
        <v>0</v>
      </c>
      <c r="Z25" s="376">
        <v>0</v>
      </c>
      <c r="AA25" s="378">
        <v>0</v>
      </c>
      <c r="AB25" s="379">
        <v>0</v>
      </c>
      <c r="AC25" s="378">
        <v>0</v>
      </c>
      <c r="AD25" s="379">
        <v>0</v>
      </c>
      <c r="AE25" s="380">
        <f>서부!J22</f>
        <v>1</v>
      </c>
      <c r="AF25" s="381">
        <f>서부!K22</f>
        <v>0</v>
      </c>
      <c r="AG25" s="381">
        <f>서부!L22</f>
        <v>1</v>
      </c>
      <c r="AH25" s="381">
        <f>서부!M22</f>
        <v>22</v>
      </c>
      <c r="AI25" s="381">
        <f>서부!N22</f>
        <v>0</v>
      </c>
      <c r="AJ25" s="381">
        <f>서부!O22</f>
        <v>25</v>
      </c>
      <c r="AK25" s="381">
        <f>서부!P22</f>
        <v>0</v>
      </c>
      <c r="AL25" s="381">
        <f>서부!Q22</f>
        <v>1</v>
      </c>
      <c r="AM25" s="381">
        <f>서부!R22</f>
        <v>0</v>
      </c>
      <c r="AN25" s="381">
        <f>서부!S22</f>
        <v>0</v>
      </c>
      <c r="AO25" s="381">
        <f>서부!T22</f>
        <v>25</v>
      </c>
      <c r="AP25" s="381">
        <f>서부!U22</f>
        <v>1</v>
      </c>
      <c r="AQ25" s="381">
        <f>서부!V22</f>
        <v>1</v>
      </c>
      <c r="AR25" s="381">
        <f>서부!W22</f>
        <v>0</v>
      </c>
      <c r="AS25" s="381">
        <f>서부!X22</f>
        <v>1</v>
      </c>
      <c r="AT25" s="381">
        <f>서부!Y22</f>
        <v>0</v>
      </c>
      <c r="AU25" s="381">
        <f>서부!Z22</f>
        <v>99</v>
      </c>
      <c r="AV25" s="381">
        <f>서부!AA22</f>
        <v>0</v>
      </c>
      <c r="AW25" s="381">
        <f>서부!AB22</f>
        <v>0</v>
      </c>
      <c r="AX25" s="381">
        <f>서부!AC22</f>
        <v>0</v>
      </c>
    </row>
    <row r="26" spans="1:50" s="391" customFormat="1" ht="15" customHeight="1">
      <c r="A26" s="418"/>
      <c r="B26" s="383" t="s">
        <v>566</v>
      </c>
      <c r="C26" s="384">
        <f>서부!B46</f>
        <v>16</v>
      </c>
      <c r="D26" s="385">
        <f>SUM(F26,H26,J26,L26,N26,P26,R26,T26,V26,X26,Z26,AB26,AD26)</f>
        <v>98720.2</v>
      </c>
      <c r="E26" s="386">
        <f>서부!B23</f>
        <v>3</v>
      </c>
      <c r="F26" s="385">
        <f>서부!H23</f>
        <v>60671.100000000006</v>
      </c>
      <c r="G26" s="386">
        <f>서부!B27</f>
        <v>3</v>
      </c>
      <c r="H26" s="385">
        <f>서부!H27</f>
        <v>3243.5</v>
      </c>
      <c r="I26" s="386">
        <f>서부!B31</f>
        <v>2</v>
      </c>
      <c r="J26" s="385">
        <f>서부!H31</f>
        <v>8669.9</v>
      </c>
      <c r="K26" s="386">
        <f>서부!B34</f>
        <v>1</v>
      </c>
      <c r="L26" s="385">
        <f>서부!H34</f>
        <v>11790</v>
      </c>
      <c r="M26" s="386">
        <v>0</v>
      </c>
      <c r="N26" s="385">
        <v>0</v>
      </c>
      <c r="O26" s="386">
        <v>0</v>
      </c>
      <c r="P26" s="385">
        <v>0</v>
      </c>
      <c r="Q26" s="386">
        <v>0</v>
      </c>
      <c r="R26" s="385">
        <v>0</v>
      </c>
      <c r="S26" s="386">
        <v>0</v>
      </c>
      <c r="T26" s="385">
        <v>0</v>
      </c>
      <c r="U26" s="386">
        <f>서부!B36</f>
        <v>3</v>
      </c>
      <c r="V26" s="385">
        <f>서부!H36</f>
        <v>8144</v>
      </c>
      <c r="W26" s="386">
        <v>0</v>
      </c>
      <c r="X26" s="385">
        <v>0</v>
      </c>
      <c r="Y26" s="387">
        <f>서부!B40</f>
        <v>2</v>
      </c>
      <c r="Z26" s="392">
        <f>서부!H40</f>
        <v>5605</v>
      </c>
      <c r="AA26" s="387">
        <f>서부!B43</f>
        <v>2</v>
      </c>
      <c r="AB26" s="388">
        <f>서부!H43</f>
        <v>596.70000000000005</v>
      </c>
      <c r="AC26" s="387">
        <v>0</v>
      </c>
      <c r="AD26" s="388">
        <v>0</v>
      </c>
      <c r="AE26" s="389">
        <f>서부!J46</f>
        <v>0</v>
      </c>
      <c r="AF26" s="390">
        <f>서부!K46</f>
        <v>0</v>
      </c>
      <c r="AG26" s="390">
        <f>서부!L46</f>
        <v>0</v>
      </c>
      <c r="AH26" s="390">
        <f>서부!M46</f>
        <v>28</v>
      </c>
      <c r="AI26" s="390">
        <f>서부!N46</f>
        <v>3</v>
      </c>
      <c r="AJ26" s="390">
        <f>서부!O46</f>
        <v>54</v>
      </c>
      <c r="AK26" s="390">
        <f>서부!P46</f>
        <v>96</v>
      </c>
      <c r="AL26" s="390">
        <f>서부!Q46</f>
        <v>1</v>
      </c>
      <c r="AM26" s="390">
        <f>서부!R46</f>
        <v>1</v>
      </c>
      <c r="AN26" s="390">
        <f>서부!S46</f>
        <v>1</v>
      </c>
      <c r="AO26" s="390">
        <f>서부!T46</f>
        <v>24</v>
      </c>
      <c r="AP26" s="390">
        <f>서부!U46</f>
        <v>8</v>
      </c>
      <c r="AQ26" s="390">
        <f>서부!V46</f>
        <v>4</v>
      </c>
      <c r="AR26" s="390">
        <f>서부!W46</f>
        <v>0</v>
      </c>
      <c r="AS26" s="390">
        <f>서부!X46</f>
        <v>1</v>
      </c>
      <c r="AT26" s="390">
        <f>서부!Y46</f>
        <v>5</v>
      </c>
      <c r="AU26" s="390">
        <f>서부!Z46</f>
        <v>89</v>
      </c>
      <c r="AV26" s="390">
        <f>서부!AA46</f>
        <v>3</v>
      </c>
      <c r="AW26" s="390">
        <f>서부!AB46</f>
        <v>17</v>
      </c>
      <c r="AX26" s="390">
        <f>서부!AC46</f>
        <v>0</v>
      </c>
    </row>
    <row r="27" spans="1:50" s="382" customFormat="1" ht="15" customHeight="1">
      <c r="A27" s="418"/>
      <c r="B27" s="374" t="s">
        <v>567</v>
      </c>
      <c r="C27" s="375">
        <f>서부!B56</f>
        <v>5</v>
      </c>
      <c r="D27" s="376">
        <f>SUM(F27,H27,J27,L27,N27,P27,R27,T27,V27,X27,Z27,AB27,AD27)</f>
        <v>264339.8</v>
      </c>
      <c r="E27" s="377">
        <f>서부!B47</f>
        <v>2</v>
      </c>
      <c r="F27" s="376">
        <f>서부!H47</f>
        <v>52303.5</v>
      </c>
      <c r="G27" s="377">
        <v>0</v>
      </c>
      <c r="H27" s="376">
        <v>0</v>
      </c>
      <c r="I27" s="377">
        <v>0</v>
      </c>
      <c r="J27" s="376">
        <v>0</v>
      </c>
      <c r="K27" s="377">
        <f>서부!B50</f>
        <v>1</v>
      </c>
      <c r="L27" s="376">
        <f>서부!H50</f>
        <v>24594.9</v>
      </c>
      <c r="M27" s="377">
        <v>0</v>
      </c>
      <c r="N27" s="376">
        <v>0</v>
      </c>
      <c r="O27" s="377">
        <f>서부!B52</f>
        <v>1</v>
      </c>
      <c r="P27" s="376">
        <f>서부!H52</f>
        <v>186632.4</v>
      </c>
      <c r="Q27" s="377">
        <v>0</v>
      </c>
      <c r="R27" s="376">
        <v>0</v>
      </c>
      <c r="S27" s="377">
        <v>0</v>
      </c>
      <c r="T27" s="376">
        <v>0</v>
      </c>
      <c r="U27" s="377">
        <f>서부!B54</f>
        <v>1</v>
      </c>
      <c r="V27" s="376">
        <f>서부!H54</f>
        <v>809</v>
      </c>
      <c r="W27" s="377">
        <v>0</v>
      </c>
      <c r="X27" s="376">
        <v>0</v>
      </c>
      <c r="Y27" s="378">
        <v>0</v>
      </c>
      <c r="Z27" s="393">
        <v>0</v>
      </c>
      <c r="AA27" s="378">
        <v>0</v>
      </c>
      <c r="AB27" s="379">
        <v>0</v>
      </c>
      <c r="AC27" s="378">
        <v>0</v>
      </c>
      <c r="AD27" s="379">
        <v>0</v>
      </c>
      <c r="AE27" s="380">
        <f>서부!J56</f>
        <v>0</v>
      </c>
      <c r="AF27" s="381">
        <f>서부!K56</f>
        <v>0</v>
      </c>
      <c r="AG27" s="381">
        <f>서부!L56</f>
        <v>8</v>
      </c>
      <c r="AH27" s="381">
        <f>서부!M56</f>
        <v>20</v>
      </c>
      <c r="AI27" s="381">
        <f>서부!N56</f>
        <v>0</v>
      </c>
      <c r="AJ27" s="381">
        <f>서부!O56</f>
        <v>41</v>
      </c>
      <c r="AK27" s="381">
        <f>서부!P56</f>
        <v>73</v>
      </c>
      <c r="AL27" s="381">
        <f>서부!Q56</f>
        <v>0</v>
      </c>
      <c r="AM27" s="381">
        <f>서부!R56</f>
        <v>0</v>
      </c>
      <c r="AN27" s="381">
        <f>서부!S56</f>
        <v>0</v>
      </c>
      <c r="AO27" s="381">
        <f>서부!T56</f>
        <v>17</v>
      </c>
      <c r="AP27" s="381">
        <f>서부!U56</f>
        <v>3</v>
      </c>
      <c r="AQ27" s="381">
        <f>서부!V56</f>
        <v>3</v>
      </c>
      <c r="AR27" s="381">
        <f>서부!W56</f>
        <v>0</v>
      </c>
      <c r="AS27" s="381">
        <f>서부!X56</f>
        <v>2</v>
      </c>
      <c r="AT27" s="381">
        <f>서부!Y56</f>
        <v>3</v>
      </c>
      <c r="AU27" s="381">
        <f>서부!Z56</f>
        <v>104</v>
      </c>
      <c r="AV27" s="381">
        <f>서부!AA56</f>
        <v>0</v>
      </c>
      <c r="AW27" s="381">
        <f>서부!AB56</f>
        <v>539</v>
      </c>
      <c r="AX27" s="381">
        <f>서부!AC56</f>
        <v>0</v>
      </c>
    </row>
    <row r="28" spans="1:50" s="81" customFormat="1" ht="15" customHeight="1">
      <c r="A28" s="408" t="s">
        <v>584</v>
      </c>
      <c r="B28" s="409"/>
      <c r="C28" s="103">
        <f>SUM(C29:C34)</f>
        <v>88</v>
      </c>
      <c r="D28" s="103">
        <f>SUM(D29:D34)</f>
        <v>1400451.6</v>
      </c>
      <c r="E28" s="103">
        <f>SUM(E29:E34)</f>
        <v>18</v>
      </c>
      <c r="F28" s="103">
        <f>SUM(F29:F34)</f>
        <v>702116.39999999991</v>
      </c>
      <c r="G28" s="103">
        <f>SUM(G29:G34)</f>
        <v>30</v>
      </c>
      <c r="H28" s="103">
        <f>SUM(H29:H34)</f>
        <v>87332.5</v>
      </c>
      <c r="I28" s="103">
        <f>SUM(I29:I34)</f>
        <v>9</v>
      </c>
      <c r="J28" s="103">
        <f>SUM(J29:J34)</f>
        <v>24331.5</v>
      </c>
      <c r="K28" s="103">
        <f>SUM(K29:K34)</f>
        <v>3</v>
      </c>
      <c r="L28" s="103">
        <f>SUM(L29:L34)</f>
        <v>150630.9</v>
      </c>
      <c r="M28" s="103">
        <f>SUM(M29:M34)</f>
        <v>1</v>
      </c>
      <c r="N28" s="103">
        <f>SUM(N29:N34)</f>
        <v>335536</v>
      </c>
      <c r="O28" s="103">
        <f t="shared" ref="D28:AX28" si="9">SUM(O29:O32)</f>
        <v>0</v>
      </c>
      <c r="P28" s="103">
        <f t="shared" si="9"/>
        <v>0</v>
      </c>
      <c r="Q28" s="103">
        <f t="shared" si="9"/>
        <v>0</v>
      </c>
      <c r="R28" s="103">
        <f t="shared" si="9"/>
        <v>0</v>
      </c>
      <c r="S28" s="103">
        <f t="shared" si="9"/>
        <v>0</v>
      </c>
      <c r="T28" s="103">
        <f t="shared" si="9"/>
        <v>0</v>
      </c>
      <c r="U28" s="103">
        <f>SUM(U29:U34)</f>
        <v>10</v>
      </c>
      <c r="V28" s="103">
        <f>SUM(V29:V34)</f>
        <v>6219.6</v>
      </c>
      <c r="W28" s="103">
        <f t="shared" si="9"/>
        <v>0</v>
      </c>
      <c r="X28" s="103">
        <f t="shared" si="9"/>
        <v>0</v>
      </c>
      <c r="Y28" s="103">
        <f t="shared" si="9"/>
        <v>2</v>
      </c>
      <c r="Z28" s="103">
        <f t="shared" si="9"/>
        <v>23305.4</v>
      </c>
      <c r="AA28" s="103">
        <f>SUM(AA29:AA34)</f>
        <v>13</v>
      </c>
      <c r="AB28" s="103">
        <f>SUM(AB29:AB34)</f>
        <v>7970.7</v>
      </c>
      <c r="AC28" s="103">
        <f t="shared" si="9"/>
        <v>2</v>
      </c>
      <c r="AD28" s="103">
        <f t="shared" si="9"/>
        <v>63008.6</v>
      </c>
      <c r="AE28" s="103">
        <f>SUM(AE29:AE34)</f>
        <v>13</v>
      </c>
      <c r="AF28" s="103">
        <f>SUM(AF29:AF34)</f>
        <v>3</v>
      </c>
      <c r="AG28" s="103">
        <f>SUM(AG29:AG34)</f>
        <v>50</v>
      </c>
      <c r="AH28" s="103">
        <f>SUM(AH29:AH34)</f>
        <v>178</v>
      </c>
      <c r="AI28" s="103">
        <f t="shared" si="9"/>
        <v>0</v>
      </c>
      <c r="AJ28" s="103">
        <f>SUM(AJ29:AJ34)</f>
        <v>411</v>
      </c>
      <c r="AK28" s="103">
        <f>SUM(AK29:AK34)</f>
        <v>633</v>
      </c>
      <c r="AL28" s="103">
        <f>SUM(AL29:AL34)</f>
        <v>30</v>
      </c>
      <c r="AM28" s="103">
        <f>SUM(AM29:AM34)</f>
        <v>16</v>
      </c>
      <c r="AN28" s="103">
        <f>SUM(AN29:AN34)</f>
        <v>20</v>
      </c>
      <c r="AO28" s="103">
        <f>SUM(AO29:AO34)</f>
        <v>373</v>
      </c>
      <c r="AP28" s="103">
        <f>SUM(AP29:AP34)</f>
        <v>19</v>
      </c>
      <c r="AQ28" s="103">
        <f>SUM(AQ29:AQ34)</f>
        <v>13</v>
      </c>
      <c r="AR28" s="103">
        <f>SUM(AR29:AR34)</f>
        <v>1</v>
      </c>
      <c r="AS28" s="103">
        <f>SUM(AS29:AS34)</f>
        <v>13</v>
      </c>
      <c r="AT28" s="103">
        <f>SUM(AT29:AT34)</f>
        <v>10</v>
      </c>
      <c r="AU28" s="103">
        <f>SUM(AU29:AU34)</f>
        <v>1209</v>
      </c>
      <c r="AV28" s="103">
        <f>SUM(AV29:AV34)</f>
        <v>194</v>
      </c>
      <c r="AW28" s="103">
        <f>SUM(AW29:AW34)</f>
        <v>249</v>
      </c>
      <c r="AX28" s="103">
        <f>SUM(AX29:AX34)</f>
        <v>359</v>
      </c>
    </row>
    <row r="29" spans="1:50" s="109" customFormat="1" ht="15" customHeight="1">
      <c r="A29" s="437" t="s">
        <v>40</v>
      </c>
      <c r="B29" s="104" t="s">
        <v>576</v>
      </c>
      <c r="C29" s="105">
        <f>남부!B38</f>
        <v>27</v>
      </c>
      <c r="D29" s="166">
        <f>SUM(F29,H29,J29,L29,N29,P29,R29,T29,V29,X29,Z29,AB29,AD29)</f>
        <v>313654.8</v>
      </c>
      <c r="E29" s="106">
        <f>남부!B5</f>
        <v>7</v>
      </c>
      <c r="F29" s="166">
        <f>남부!H5</f>
        <v>187059.90000000002</v>
      </c>
      <c r="G29" s="106">
        <f>남부!B13</f>
        <v>13</v>
      </c>
      <c r="H29" s="166">
        <f>남부!H13</f>
        <v>49884.099999999991</v>
      </c>
      <c r="I29" s="106">
        <f>남부!B27</f>
        <v>2</v>
      </c>
      <c r="J29" s="166">
        <f>남부!H27</f>
        <v>1847.5</v>
      </c>
      <c r="K29" s="106">
        <f>남부!B30</f>
        <v>1</v>
      </c>
      <c r="L29" s="166">
        <f>남부!H30</f>
        <v>70439.3</v>
      </c>
      <c r="M29" s="106">
        <v>0</v>
      </c>
      <c r="N29" s="166">
        <v>0</v>
      </c>
      <c r="O29" s="106">
        <v>0</v>
      </c>
      <c r="P29" s="166">
        <v>0</v>
      </c>
      <c r="Q29" s="106">
        <v>0</v>
      </c>
      <c r="R29" s="166">
        <v>0</v>
      </c>
      <c r="S29" s="106">
        <v>0</v>
      </c>
      <c r="T29" s="166">
        <v>0</v>
      </c>
      <c r="U29" s="106">
        <f>남부!B32</f>
        <v>3</v>
      </c>
      <c r="V29" s="166">
        <f>남부!H32</f>
        <v>3772</v>
      </c>
      <c r="W29" s="106">
        <v>0</v>
      </c>
      <c r="X29" s="166">
        <v>0</v>
      </c>
      <c r="Y29" s="107">
        <v>0</v>
      </c>
      <c r="Z29" s="172">
        <v>0</v>
      </c>
      <c r="AA29" s="107">
        <f>남부!B36</f>
        <v>1</v>
      </c>
      <c r="AB29" s="178">
        <f>남부!H36</f>
        <v>652</v>
      </c>
      <c r="AC29" s="107">
        <v>0</v>
      </c>
      <c r="AD29" s="178">
        <v>0</v>
      </c>
      <c r="AE29" s="138">
        <f>남부!J38</f>
        <v>5</v>
      </c>
      <c r="AF29" s="108">
        <f>남부!K38</f>
        <v>2</v>
      </c>
      <c r="AG29" s="108">
        <f>남부!L38</f>
        <v>11</v>
      </c>
      <c r="AH29" s="108">
        <f>남부!M38</f>
        <v>83</v>
      </c>
      <c r="AI29" s="108">
        <f>남부!N38</f>
        <v>0</v>
      </c>
      <c r="AJ29" s="108">
        <f>남부!O38</f>
        <v>163</v>
      </c>
      <c r="AK29" s="108">
        <f>남부!P38</f>
        <v>280</v>
      </c>
      <c r="AL29" s="108">
        <f>남부!Q38</f>
        <v>12</v>
      </c>
      <c r="AM29" s="108">
        <f>남부!R38</f>
        <v>4</v>
      </c>
      <c r="AN29" s="108">
        <f>남부!S38</f>
        <v>0</v>
      </c>
      <c r="AO29" s="108">
        <f>남부!T38</f>
        <v>149</v>
      </c>
      <c r="AP29" s="108">
        <f>남부!U38</f>
        <v>8</v>
      </c>
      <c r="AQ29" s="108">
        <f>남부!V38</f>
        <v>5</v>
      </c>
      <c r="AR29" s="108">
        <f>남부!W38</f>
        <v>0</v>
      </c>
      <c r="AS29" s="108">
        <f>남부!X38</f>
        <v>4</v>
      </c>
      <c r="AT29" s="108">
        <f>남부!Y38</f>
        <v>4</v>
      </c>
      <c r="AU29" s="108">
        <f>남부!Z38</f>
        <v>244</v>
      </c>
      <c r="AV29" s="108">
        <f>남부!AA38</f>
        <v>58</v>
      </c>
      <c r="AW29" s="108">
        <f>남부!AB38</f>
        <v>26</v>
      </c>
      <c r="AX29" s="108">
        <f>남부!AC38</f>
        <v>4</v>
      </c>
    </row>
    <row r="30" spans="1:50" s="109" customFormat="1" ht="15" customHeight="1">
      <c r="A30" s="438"/>
      <c r="B30" s="149" t="s">
        <v>577</v>
      </c>
      <c r="C30" s="105">
        <f>남부!B82</f>
        <v>35</v>
      </c>
      <c r="D30" s="167">
        <f>SUM(F30,H30,J30,L30,N30,P30,R30,T30,V30,X30,Z30,AB30,AD30)</f>
        <v>586080.19999999995</v>
      </c>
      <c r="E30" s="60">
        <f>남부!B39</f>
        <v>6</v>
      </c>
      <c r="F30" s="167">
        <f>남부!H39</f>
        <v>431117.49999999994</v>
      </c>
      <c r="G30" s="60">
        <f>남부!B49</f>
        <v>12</v>
      </c>
      <c r="H30" s="167">
        <f>남부!H49</f>
        <v>19209.400000000001</v>
      </c>
      <c r="I30" s="60">
        <f>남부!B62</f>
        <v>1</v>
      </c>
      <c r="J30" s="167">
        <f>남부!H62</f>
        <v>631</v>
      </c>
      <c r="K30" s="60">
        <f>남부!B64</f>
        <v>1</v>
      </c>
      <c r="L30" s="167">
        <f>남부!H64</f>
        <v>42441.599999999999</v>
      </c>
      <c r="M30" s="60">
        <v>0</v>
      </c>
      <c r="N30" s="167">
        <v>0</v>
      </c>
      <c r="O30" s="60">
        <v>0</v>
      </c>
      <c r="P30" s="167">
        <v>0</v>
      </c>
      <c r="Q30" s="60">
        <v>0</v>
      </c>
      <c r="R30" s="167">
        <v>0</v>
      </c>
      <c r="S30" s="60">
        <v>0</v>
      </c>
      <c r="T30" s="167">
        <v>0</v>
      </c>
      <c r="U30" s="60">
        <f>남부!B69</f>
        <v>2</v>
      </c>
      <c r="V30" s="167">
        <f>남부!H69</f>
        <v>372</v>
      </c>
      <c r="W30" s="60">
        <v>0</v>
      </c>
      <c r="X30" s="167">
        <v>0</v>
      </c>
      <c r="Y30" s="60">
        <f>남부!B66</f>
        <v>2</v>
      </c>
      <c r="Z30" s="167">
        <f>남부!H66</f>
        <v>23305.4</v>
      </c>
      <c r="AA30" s="150">
        <f>남부!B72</f>
        <v>9</v>
      </c>
      <c r="AB30" s="179">
        <f>남부!H72</f>
        <v>5994.7</v>
      </c>
      <c r="AC30" s="150">
        <f>남부!B46</f>
        <v>2</v>
      </c>
      <c r="AD30" s="179">
        <f>남부!H46</f>
        <v>63008.6</v>
      </c>
      <c r="AE30" s="151">
        <f>남부!J82</f>
        <v>4</v>
      </c>
      <c r="AF30" s="152">
        <f>남부!K82</f>
        <v>0</v>
      </c>
      <c r="AG30" s="152">
        <f>남부!L82</f>
        <v>7</v>
      </c>
      <c r="AH30" s="152">
        <f>남부!M82</f>
        <v>46</v>
      </c>
      <c r="AI30" s="152">
        <f>남부!N82</f>
        <v>0</v>
      </c>
      <c r="AJ30" s="152">
        <f>남부!O82</f>
        <v>162</v>
      </c>
      <c r="AK30" s="152">
        <f>남부!P82</f>
        <v>188</v>
      </c>
      <c r="AL30" s="152">
        <f>남부!Q82</f>
        <v>10</v>
      </c>
      <c r="AM30" s="152">
        <f>남부!R82</f>
        <v>9</v>
      </c>
      <c r="AN30" s="152">
        <f>남부!S82</f>
        <v>8</v>
      </c>
      <c r="AO30" s="152">
        <f>남부!T82</f>
        <v>132</v>
      </c>
      <c r="AP30" s="152">
        <f>남부!U82</f>
        <v>4</v>
      </c>
      <c r="AQ30" s="152">
        <f>남부!V82</f>
        <v>3</v>
      </c>
      <c r="AR30" s="152">
        <f>남부!W82</f>
        <v>0</v>
      </c>
      <c r="AS30" s="152">
        <f>남부!X82</f>
        <v>2</v>
      </c>
      <c r="AT30" s="152">
        <f>남부!Y82</f>
        <v>2</v>
      </c>
      <c r="AU30" s="152">
        <f>남부!Z82</f>
        <v>536</v>
      </c>
      <c r="AV30" s="152">
        <f>남부!AA82</f>
        <v>0</v>
      </c>
      <c r="AW30" s="152">
        <f>남부!AB82</f>
        <v>111</v>
      </c>
      <c r="AX30" s="152">
        <f>남부!AC82</f>
        <v>71</v>
      </c>
    </row>
    <row r="31" spans="1:50" s="109" customFormat="1" ht="15" customHeight="1">
      <c r="A31" s="438"/>
      <c r="B31" s="104" t="s">
        <v>578</v>
      </c>
      <c r="C31" s="105">
        <f>남부!B89</f>
        <v>4</v>
      </c>
      <c r="D31" s="166">
        <f>SUM(F31,H31,J31,L31,N31,P31,R31,T31,V31,X31,Z31,AB31)</f>
        <v>10773</v>
      </c>
      <c r="E31" s="106">
        <v>0</v>
      </c>
      <c r="F31" s="166">
        <v>0</v>
      </c>
      <c r="G31" s="106">
        <v>0</v>
      </c>
      <c r="H31" s="166">
        <v>0</v>
      </c>
      <c r="I31" s="106">
        <f>남부!B83</f>
        <v>2</v>
      </c>
      <c r="J31" s="166">
        <f>남부!H83</f>
        <v>10023</v>
      </c>
      <c r="K31" s="106">
        <v>0</v>
      </c>
      <c r="L31" s="166">
        <v>0</v>
      </c>
      <c r="M31" s="106">
        <v>0</v>
      </c>
      <c r="N31" s="166">
        <v>0</v>
      </c>
      <c r="O31" s="106">
        <v>0</v>
      </c>
      <c r="P31" s="166">
        <v>0</v>
      </c>
      <c r="Q31" s="106">
        <v>0</v>
      </c>
      <c r="R31" s="166">
        <v>0</v>
      </c>
      <c r="S31" s="106">
        <v>0</v>
      </c>
      <c r="T31" s="166">
        <v>0</v>
      </c>
      <c r="U31" s="106">
        <f>남부!B86</f>
        <v>2</v>
      </c>
      <c r="V31" s="166">
        <f>남부!H86</f>
        <v>750</v>
      </c>
      <c r="W31" s="106">
        <v>0</v>
      </c>
      <c r="X31" s="166">
        <v>0</v>
      </c>
      <c r="Y31" s="106">
        <v>0</v>
      </c>
      <c r="Z31" s="166">
        <v>0</v>
      </c>
      <c r="AA31" s="107">
        <v>0</v>
      </c>
      <c r="AB31" s="178">
        <v>0</v>
      </c>
      <c r="AC31" s="107">
        <v>0</v>
      </c>
      <c r="AD31" s="178">
        <v>0</v>
      </c>
      <c r="AE31" s="138">
        <f>남부!J89</f>
        <v>0</v>
      </c>
      <c r="AF31" s="108">
        <f>남부!K89</f>
        <v>0</v>
      </c>
      <c r="AG31" s="108">
        <f>남부!L89</f>
        <v>1</v>
      </c>
      <c r="AH31" s="108">
        <f>남부!M89</f>
        <v>4</v>
      </c>
      <c r="AI31" s="108">
        <f>남부!N89</f>
        <v>0</v>
      </c>
      <c r="AJ31" s="108">
        <f>남부!O89</f>
        <v>10</v>
      </c>
      <c r="AK31" s="108">
        <f>남부!P89</f>
        <v>10</v>
      </c>
      <c r="AL31" s="108">
        <f>남부!Q89</f>
        <v>0</v>
      </c>
      <c r="AM31" s="108">
        <f>남부!R89</f>
        <v>0</v>
      </c>
      <c r="AN31" s="108">
        <f>남부!S89</f>
        <v>0</v>
      </c>
      <c r="AO31" s="108">
        <f>남부!T89</f>
        <v>9</v>
      </c>
      <c r="AP31" s="108">
        <f>남부!U89</f>
        <v>0</v>
      </c>
      <c r="AQ31" s="108">
        <f>남부!V89</f>
        <v>0</v>
      </c>
      <c r="AR31" s="108">
        <f>남부!W89</f>
        <v>0</v>
      </c>
      <c r="AS31" s="108">
        <f>남부!X89</f>
        <v>0</v>
      </c>
      <c r="AT31" s="108">
        <f>남부!Y89</f>
        <v>0</v>
      </c>
      <c r="AU31" s="108">
        <f>남부!Z89</f>
        <v>2</v>
      </c>
      <c r="AV31" s="108">
        <f>남부!AA89</f>
        <v>12</v>
      </c>
      <c r="AW31" s="108">
        <f>남부!AB89</f>
        <v>4</v>
      </c>
      <c r="AX31" s="108">
        <f>남부!AC89</f>
        <v>0</v>
      </c>
    </row>
    <row r="32" spans="1:50" s="109" customFormat="1" ht="15" customHeight="1">
      <c r="A32" s="438"/>
      <c r="B32" s="149" t="s">
        <v>579</v>
      </c>
      <c r="C32" s="105">
        <f>남부!B94</f>
        <v>3</v>
      </c>
      <c r="D32" s="167">
        <f>SUM(F32,H32,J32,L32,N32,P32,R32,T32,V32,X32,Z32,AB32)</f>
        <v>1325.6</v>
      </c>
      <c r="E32" s="60">
        <v>0</v>
      </c>
      <c r="F32" s="167">
        <v>0</v>
      </c>
      <c r="G32" s="60">
        <v>0</v>
      </c>
      <c r="H32" s="167">
        <v>0</v>
      </c>
      <c r="I32" s="60">
        <v>0</v>
      </c>
      <c r="J32" s="167">
        <v>0</v>
      </c>
      <c r="K32" s="60">
        <v>0</v>
      </c>
      <c r="L32" s="167">
        <v>0</v>
      </c>
      <c r="M32" s="60">
        <v>0</v>
      </c>
      <c r="N32" s="167">
        <v>0</v>
      </c>
      <c r="O32" s="60">
        <v>0</v>
      </c>
      <c r="P32" s="167">
        <v>0</v>
      </c>
      <c r="Q32" s="60">
        <v>0</v>
      </c>
      <c r="R32" s="167">
        <v>0</v>
      </c>
      <c r="S32" s="60">
        <v>0</v>
      </c>
      <c r="T32" s="167">
        <v>0</v>
      </c>
      <c r="U32" s="60">
        <f>남부!B90</f>
        <v>3</v>
      </c>
      <c r="V32" s="167">
        <f>남부!H90</f>
        <v>1325.6</v>
      </c>
      <c r="W32" s="60">
        <v>0</v>
      </c>
      <c r="X32" s="167">
        <v>0</v>
      </c>
      <c r="Y32" s="150">
        <v>0</v>
      </c>
      <c r="Z32" s="173">
        <v>0</v>
      </c>
      <c r="AA32" s="150">
        <v>0</v>
      </c>
      <c r="AB32" s="179">
        <v>0</v>
      </c>
      <c r="AC32" s="150">
        <v>0</v>
      </c>
      <c r="AD32" s="179">
        <v>0</v>
      </c>
      <c r="AE32" s="151">
        <f>남부!J94</f>
        <v>0</v>
      </c>
      <c r="AF32" s="152">
        <f>남부!K94</f>
        <v>0</v>
      </c>
      <c r="AG32" s="152">
        <f>남부!L94</f>
        <v>0</v>
      </c>
      <c r="AH32" s="152">
        <f>남부!M94</f>
        <v>2</v>
      </c>
      <c r="AI32" s="152">
        <f>남부!N94</f>
        <v>0</v>
      </c>
      <c r="AJ32" s="152">
        <f>남부!O94</f>
        <v>5</v>
      </c>
      <c r="AK32" s="152">
        <f>남부!P94</f>
        <v>4</v>
      </c>
      <c r="AL32" s="152">
        <f>남부!Q94</f>
        <v>1</v>
      </c>
      <c r="AM32" s="152">
        <f>남부!R94</f>
        <v>0</v>
      </c>
      <c r="AN32" s="152">
        <f>남부!S94</f>
        <v>0</v>
      </c>
      <c r="AO32" s="152">
        <f>남부!T94</f>
        <v>5</v>
      </c>
      <c r="AP32" s="152">
        <f>남부!U94</f>
        <v>0</v>
      </c>
      <c r="AQ32" s="152">
        <f>남부!V94</f>
        <v>0</v>
      </c>
      <c r="AR32" s="152">
        <f>남부!W94</f>
        <v>0</v>
      </c>
      <c r="AS32" s="152">
        <f>남부!X94</f>
        <v>0</v>
      </c>
      <c r="AT32" s="152">
        <f>남부!Y94</f>
        <v>0</v>
      </c>
      <c r="AU32" s="152">
        <f>남부!Z94</f>
        <v>0</v>
      </c>
      <c r="AV32" s="152">
        <f>남부!AA94</f>
        <v>0</v>
      </c>
      <c r="AW32" s="152">
        <f>남부!AB94</f>
        <v>0</v>
      </c>
      <c r="AX32" s="152">
        <f>남부!AC94</f>
        <v>0</v>
      </c>
    </row>
    <row r="33" spans="1:50" s="109" customFormat="1" ht="15" customHeight="1">
      <c r="A33" s="438"/>
      <c r="B33" s="104" t="s">
        <v>604</v>
      </c>
      <c r="C33" s="105">
        <f>남부!B97</f>
        <v>1</v>
      </c>
      <c r="D33" s="166">
        <f>SUM(F33,H33,J33,L33,N33,P33,R33,T33,V33,X33,Z33,AB33)</f>
        <v>335536</v>
      </c>
      <c r="E33" s="106">
        <v>0</v>
      </c>
      <c r="F33" s="166">
        <v>0</v>
      </c>
      <c r="G33" s="106">
        <v>0</v>
      </c>
      <c r="H33" s="166">
        <v>0</v>
      </c>
      <c r="I33" s="106">
        <v>0</v>
      </c>
      <c r="J33" s="166">
        <v>0</v>
      </c>
      <c r="K33" s="106">
        <v>0</v>
      </c>
      <c r="L33" s="166">
        <v>0</v>
      </c>
      <c r="M33" s="106">
        <f>남부!B95</f>
        <v>1</v>
      </c>
      <c r="N33" s="166">
        <f>남부!H95</f>
        <v>335536</v>
      </c>
      <c r="O33" s="106">
        <v>0</v>
      </c>
      <c r="P33" s="166">
        <v>0</v>
      </c>
      <c r="Q33" s="106">
        <v>0</v>
      </c>
      <c r="R33" s="166">
        <v>0</v>
      </c>
      <c r="S33" s="106">
        <v>0</v>
      </c>
      <c r="T33" s="166">
        <v>0</v>
      </c>
      <c r="U33" s="106">
        <v>0</v>
      </c>
      <c r="V33" s="166">
        <v>0</v>
      </c>
      <c r="W33" s="106">
        <v>0</v>
      </c>
      <c r="X33" s="166">
        <v>0</v>
      </c>
      <c r="Y33" s="106">
        <v>0</v>
      </c>
      <c r="Z33" s="166">
        <v>0</v>
      </c>
      <c r="AA33" s="107">
        <v>0</v>
      </c>
      <c r="AB33" s="178">
        <v>0</v>
      </c>
      <c r="AC33" s="107">
        <v>0</v>
      </c>
      <c r="AD33" s="178">
        <v>0</v>
      </c>
      <c r="AE33" s="138">
        <f>남부!J96</f>
        <v>1</v>
      </c>
      <c r="AF33" s="138">
        <f>남부!K96</f>
        <v>0</v>
      </c>
      <c r="AG33" s="138">
        <f>남부!L96</f>
        <v>13</v>
      </c>
      <c r="AH33" s="138">
        <f>남부!M96</f>
        <v>6</v>
      </c>
      <c r="AI33" s="138">
        <f>남부!N96</f>
        <v>0</v>
      </c>
      <c r="AJ33" s="138">
        <f>남부!O96</f>
        <v>0</v>
      </c>
      <c r="AK33" s="138">
        <f>남부!P96</f>
        <v>16</v>
      </c>
      <c r="AL33" s="138">
        <f>남부!Q96</f>
        <v>0</v>
      </c>
      <c r="AM33" s="138">
        <f>남부!R96</f>
        <v>0</v>
      </c>
      <c r="AN33" s="138">
        <f>남부!S96</f>
        <v>0</v>
      </c>
      <c r="AO33" s="138">
        <f>남부!T96</f>
        <v>0</v>
      </c>
      <c r="AP33" s="138">
        <f>남부!U96</f>
        <v>0</v>
      </c>
      <c r="AQ33" s="138">
        <f>남부!V96</f>
        <v>1</v>
      </c>
      <c r="AR33" s="138">
        <f>남부!W96</f>
        <v>0</v>
      </c>
      <c r="AS33" s="138">
        <f>남부!X96</f>
        <v>2</v>
      </c>
      <c r="AT33" s="138">
        <f>남부!Y96</f>
        <v>1</v>
      </c>
      <c r="AU33" s="138">
        <f>남부!Z96</f>
        <v>83</v>
      </c>
      <c r="AV33" s="138">
        <f>남부!AA96</f>
        <v>44</v>
      </c>
      <c r="AW33" s="138">
        <f>남부!AB96</f>
        <v>53</v>
      </c>
      <c r="AX33" s="138">
        <f>남부!AC96</f>
        <v>138</v>
      </c>
    </row>
    <row r="34" spans="1:50" s="8" customFormat="1" ht="15" customHeight="1" thickBot="1">
      <c r="A34" s="439"/>
      <c r="B34" s="440" t="s">
        <v>580</v>
      </c>
      <c r="C34" s="441">
        <f>남부!B121</f>
        <v>18</v>
      </c>
      <c r="D34" s="442">
        <f>SUM(F34,H34,J34,L34,N34,P34,R34,T34,V34,X34,Z34,AB34)</f>
        <v>153082</v>
      </c>
      <c r="E34" s="443">
        <f>남부!B98</f>
        <v>5</v>
      </c>
      <c r="F34" s="442">
        <f>남부!H98</f>
        <v>83939</v>
      </c>
      <c r="G34" s="443">
        <f>남부!B104</f>
        <v>5</v>
      </c>
      <c r="H34" s="442">
        <f>남부!H104</f>
        <v>18239</v>
      </c>
      <c r="I34" s="443">
        <f>남부!B110</f>
        <v>4</v>
      </c>
      <c r="J34" s="442">
        <f>남부!H110</f>
        <v>11830</v>
      </c>
      <c r="K34" s="443">
        <f>남부!B115</f>
        <v>1</v>
      </c>
      <c r="L34" s="442">
        <f>남부!H115</f>
        <v>37750</v>
      </c>
      <c r="M34" s="442">
        <v>0</v>
      </c>
      <c r="N34" s="442">
        <v>0</v>
      </c>
      <c r="O34" s="442">
        <v>0</v>
      </c>
      <c r="P34" s="442">
        <v>0</v>
      </c>
      <c r="Q34" s="442">
        <v>0</v>
      </c>
      <c r="R34" s="442">
        <v>0</v>
      </c>
      <c r="S34" s="442">
        <v>0</v>
      </c>
      <c r="T34" s="442">
        <v>0</v>
      </c>
      <c r="U34" s="442">
        <v>0</v>
      </c>
      <c r="V34" s="442">
        <v>0</v>
      </c>
      <c r="W34" s="442">
        <v>0</v>
      </c>
      <c r="X34" s="442">
        <v>0</v>
      </c>
      <c r="Y34" s="442">
        <v>0</v>
      </c>
      <c r="Z34" s="442">
        <v>0</v>
      </c>
      <c r="AA34" s="443">
        <f>남부!B117</f>
        <v>3</v>
      </c>
      <c r="AB34" s="442">
        <f>남부!H117</f>
        <v>1324</v>
      </c>
      <c r="AC34" s="442">
        <v>0</v>
      </c>
      <c r="AD34" s="442">
        <v>0</v>
      </c>
      <c r="AE34" s="443">
        <f>남부!J121</f>
        <v>3</v>
      </c>
      <c r="AF34" s="443">
        <f>남부!K121</f>
        <v>1</v>
      </c>
      <c r="AG34" s="443">
        <f>남부!L121</f>
        <v>18</v>
      </c>
      <c r="AH34" s="443">
        <f>남부!M121</f>
        <v>37</v>
      </c>
      <c r="AI34" s="443">
        <f>남부!N121</f>
        <v>0</v>
      </c>
      <c r="AJ34" s="443">
        <f>남부!O121</f>
        <v>71</v>
      </c>
      <c r="AK34" s="443">
        <f>남부!P121</f>
        <v>135</v>
      </c>
      <c r="AL34" s="443">
        <f>남부!Q121</f>
        <v>7</v>
      </c>
      <c r="AM34" s="443">
        <f>남부!R121</f>
        <v>3</v>
      </c>
      <c r="AN34" s="443">
        <f>남부!S121</f>
        <v>12</v>
      </c>
      <c r="AO34" s="443">
        <f>남부!T121</f>
        <v>78</v>
      </c>
      <c r="AP34" s="443">
        <f>남부!U121</f>
        <v>7</v>
      </c>
      <c r="AQ34" s="443">
        <f>남부!V121</f>
        <v>4</v>
      </c>
      <c r="AR34" s="443">
        <f>남부!W121</f>
        <v>1</v>
      </c>
      <c r="AS34" s="443">
        <f>남부!X121</f>
        <v>5</v>
      </c>
      <c r="AT34" s="443">
        <f>남부!Y121</f>
        <v>3</v>
      </c>
      <c r="AU34" s="443">
        <f>남부!Z121</f>
        <v>344</v>
      </c>
      <c r="AV34" s="443">
        <f>남부!AA121</f>
        <v>80</v>
      </c>
      <c r="AW34" s="443">
        <f>남부!AB121</f>
        <v>55</v>
      </c>
      <c r="AX34" s="443">
        <f>남부!AC121</f>
        <v>146</v>
      </c>
    </row>
    <row r="35" spans="1:50" s="8" customFormat="1" ht="20.100000000000001" customHeight="1">
      <c r="A35" s="15"/>
      <c r="B35" s="15"/>
      <c r="C35" s="13"/>
      <c r="D35" s="9"/>
      <c r="E35" s="10"/>
      <c r="F35" s="9"/>
      <c r="H35" s="9"/>
      <c r="J35" s="9"/>
      <c r="L35" s="9"/>
      <c r="M35" s="10"/>
      <c r="N35" s="9"/>
      <c r="P35" s="9"/>
      <c r="Q35" s="9"/>
      <c r="R35" s="9"/>
      <c r="T35" s="9"/>
      <c r="U35" s="10"/>
      <c r="V35" s="9"/>
      <c r="X35" s="9"/>
      <c r="Z35" s="9"/>
      <c r="AB35" s="9"/>
      <c r="AD35" s="9"/>
      <c r="AF35" s="14"/>
      <c r="AU35" s="8" t="s">
        <v>594</v>
      </c>
    </row>
    <row r="36" spans="1:50" s="8" customFormat="1" ht="20.100000000000001" customHeight="1">
      <c r="A36" s="15"/>
      <c r="B36" s="15"/>
      <c r="C36" s="13"/>
      <c r="D36" s="9"/>
      <c r="E36" s="10"/>
      <c r="F36" s="9"/>
      <c r="H36" s="9"/>
      <c r="J36" s="9"/>
      <c r="L36" s="9"/>
      <c r="M36" s="10"/>
      <c r="N36" s="9"/>
      <c r="P36" s="9"/>
      <c r="Q36" s="9"/>
      <c r="R36" s="9"/>
      <c r="T36" s="9"/>
      <c r="U36" s="10"/>
      <c r="V36" s="9"/>
      <c r="X36" s="9"/>
      <c r="Z36" s="9"/>
      <c r="AB36" s="9"/>
      <c r="AD36" s="9"/>
    </row>
    <row r="37" spans="1:50" s="8" customFormat="1" ht="20.100000000000001" customHeight="1">
      <c r="A37" s="12"/>
      <c r="B37" s="12"/>
      <c r="C37" s="13"/>
      <c r="D37" s="9"/>
      <c r="E37" s="10"/>
      <c r="F37" s="9"/>
      <c r="H37" s="9"/>
      <c r="J37" s="9"/>
      <c r="L37" s="9"/>
      <c r="M37" s="10"/>
      <c r="N37" s="9"/>
      <c r="P37" s="9"/>
      <c r="Q37" s="9"/>
      <c r="R37" s="9"/>
      <c r="T37" s="9"/>
      <c r="U37" s="10"/>
      <c r="V37" s="9"/>
      <c r="X37" s="9"/>
      <c r="Z37" s="9"/>
      <c r="AB37" s="9"/>
      <c r="AD37" s="9"/>
    </row>
    <row r="38" spans="1:50" s="8" customFormat="1" ht="20.100000000000001" customHeight="1">
      <c r="A38" s="12"/>
      <c r="B38" s="12"/>
      <c r="C38" s="13"/>
      <c r="D38" s="9"/>
      <c r="E38" s="10"/>
      <c r="F38" s="9"/>
      <c r="G38" s="16"/>
      <c r="H38" s="16"/>
      <c r="J38" s="9"/>
      <c r="K38" s="16"/>
      <c r="L38" s="16"/>
      <c r="M38" s="10"/>
      <c r="N38" s="9"/>
      <c r="P38" s="9"/>
      <c r="Q38" s="9"/>
      <c r="R38" s="9"/>
      <c r="T38" s="9"/>
      <c r="U38" s="10"/>
      <c r="V38" s="9"/>
      <c r="X38" s="9"/>
      <c r="Z38" s="9"/>
      <c r="AB38" s="9"/>
      <c r="AD38" s="9"/>
    </row>
    <row r="39" spans="1:50" s="8" customFormat="1" ht="20.100000000000001" customHeight="1">
      <c r="A39" s="17"/>
      <c r="B39" s="17"/>
      <c r="C39" s="13"/>
      <c r="D39" s="9"/>
      <c r="E39" s="10"/>
      <c r="F39" s="9"/>
      <c r="H39" s="9"/>
      <c r="J39" s="9"/>
      <c r="L39" s="9"/>
      <c r="M39" s="10"/>
      <c r="N39" s="9"/>
      <c r="P39" s="9"/>
      <c r="Q39" s="9"/>
      <c r="R39" s="9"/>
      <c r="T39" s="9"/>
      <c r="U39" s="10"/>
      <c r="V39" s="9"/>
      <c r="X39" s="9"/>
      <c r="Z39" s="9"/>
      <c r="AB39" s="9"/>
      <c r="AD39" s="9"/>
    </row>
    <row r="40" spans="1:50" s="8" customFormat="1" ht="20.100000000000001" customHeight="1">
      <c r="A40" s="17"/>
      <c r="B40" s="17"/>
      <c r="C40" s="13"/>
      <c r="D40" s="9"/>
      <c r="E40" s="10"/>
      <c r="F40" s="9"/>
      <c r="H40" s="9"/>
      <c r="J40" s="9"/>
      <c r="L40" s="9"/>
      <c r="M40" s="10"/>
      <c r="N40" s="9"/>
      <c r="P40" s="9"/>
      <c r="Q40" s="9"/>
      <c r="R40" s="9"/>
      <c r="T40" s="9"/>
      <c r="U40" s="10"/>
      <c r="V40" s="9"/>
      <c r="X40" s="9"/>
      <c r="Z40" s="9"/>
      <c r="AB40" s="9"/>
      <c r="AD40" s="9"/>
    </row>
    <row r="41" spans="1:50" s="8" customFormat="1" ht="20.100000000000001" customHeight="1">
      <c r="A41" s="17"/>
      <c r="B41" s="17"/>
      <c r="C41" s="13"/>
      <c r="D41" s="9"/>
      <c r="E41" s="10"/>
      <c r="F41" s="9"/>
      <c r="H41" s="9"/>
      <c r="J41" s="9"/>
      <c r="L41" s="9"/>
      <c r="M41" s="10"/>
      <c r="N41" s="9"/>
      <c r="P41" s="9"/>
      <c r="Q41" s="9"/>
      <c r="R41" s="9"/>
      <c r="T41" s="9"/>
      <c r="U41" s="10"/>
      <c r="V41" s="9"/>
      <c r="X41" s="9"/>
      <c r="Z41" s="9"/>
      <c r="AB41" s="9"/>
      <c r="AD41" s="9"/>
    </row>
    <row r="42" spans="1:50" s="8" customFormat="1" ht="20.100000000000001" customHeight="1">
      <c r="A42" s="12"/>
      <c r="B42" s="12"/>
      <c r="C42" s="13"/>
      <c r="D42" s="9"/>
      <c r="E42" s="10"/>
      <c r="F42" s="9"/>
      <c r="H42" s="9"/>
      <c r="J42" s="9"/>
      <c r="L42" s="9"/>
      <c r="M42" s="10"/>
      <c r="N42" s="9"/>
      <c r="P42" s="9"/>
      <c r="Q42" s="9"/>
      <c r="R42" s="9"/>
      <c r="T42" s="9"/>
      <c r="U42" s="10"/>
      <c r="V42" s="9"/>
      <c r="X42" s="9"/>
      <c r="Z42" s="9"/>
      <c r="AB42" s="9"/>
      <c r="AD42" s="9"/>
    </row>
    <row r="43" spans="1:50" ht="20.100000000000001" customHeight="1"/>
    <row r="44" spans="1:50" s="5" customFormat="1" ht="20.100000000000001" customHeight="1">
      <c r="C44" s="11"/>
      <c r="D44" s="11"/>
      <c r="F44" s="6"/>
      <c r="H44" s="6"/>
      <c r="J44" s="6"/>
      <c r="L44" s="6"/>
      <c r="M44" s="7"/>
      <c r="N44" s="6"/>
      <c r="P44" s="6"/>
      <c r="Q44" s="6"/>
      <c r="R44" s="6"/>
      <c r="T44" s="6"/>
      <c r="U44" s="7"/>
      <c r="V44" s="6"/>
      <c r="X44" s="6"/>
      <c r="Z44" s="6"/>
      <c r="AB44" s="6"/>
      <c r="AD44" s="6"/>
    </row>
    <row r="45" spans="1:50" ht="20.100000000000001" customHeight="1"/>
    <row r="46" spans="1:50" ht="20.100000000000001" customHeight="1"/>
    <row r="96" spans="4:30" s="4" customFormat="1">
      <c r="D96" s="3"/>
      <c r="F96" s="3"/>
      <c r="H96" s="3"/>
      <c r="J96" s="3"/>
      <c r="L96" s="3"/>
      <c r="N96" s="3"/>
      <c r="P96" s="3"/>
      <c r="Q96" s="3"/>
      <c r="R96" s="3"/>
      <c r="T96" s="3"/>
      <c r="V96" s="3"/>
      <c r="X96" s="3"/>
      <c r="Z96" s="3"/>
      <c r="AB96" s="3"/>
      <c r="AD96" s="3"/>
    </row>
    <row r="97" spans="4:30" s="4" customFormat="1">
      <c r="D97" s="3"/>
      <c r="F97" s="3"/>
      <c r="H97" s="3"/>
      <c r="J97" s="3"/>
      <c r="L97" s="3"/>
      <c r="N97" s="3"/>
      <c r="P97" s="3"/>
      <c r="Q97" s="3"/>
      <c r="R97" s="3"/>
      <c r="T97" s="3"/>
      <c r="V97" s="3"/>
      <c r="X97" s="3"/>
      <c r="Z97" s="3"/>
      <c r="AB97" s="3"/>
      <c r="AD97" s="3"/>
    </row>
    <row r="98" spans="4:30" s="4" customFormat="1">
      <c r="D98" s="3"/>
      <c r="F98" s="3"/>
      <c r="H98" s="3"/>
      <c r="J98" s="3"/>
      <c r="L98" s="3"/>
      <c r="N98" s="3"/>
      <c r="P98" s="3"/>
      <c r="Q98" s="3"/>
      <c r="R98" s="3"/>
      <c r="T98" s="3"/>
      <c r="V98" s="3"/>
      <c r="X98" s="3"/>
      <c r="Z98" s="3"/>
      <c r="AB98" s="3"/>
      <c r="AD98" s="3"/>
    </row>
    <row r="99" spans="4:30" s="4" customFormat="1">
      <c r="D99" s="3"/>
      <c r="F99" s="3"/>
      <c r="H99" s="3"/>
      <c r="J99" s="3"/>
      <c r="L99" s="3"/>
      <c r="N99" s="3"/>
      <c r="P99" s="3"/>
      <c r="Q99" s="3"/>
      <c r="R99" s="3"/>
      <c r="T99" s="3"/>
      <c r="V99" s="3"/>
      <c r="X99" s="3"/>
      <c r="Z99" s="3"/>
      <c r="AB99" s="3"/>
      <c r="AD99" s="3"/>
    </row>
    <row r="100" spans="4:30" s="4" customFormat="1">
      <c r="D100" s="3"/>
      <c r="F100" s="3"/>
      <c r="H100" s="3"/>
      <c r="J100" s="3"/>
      <c r="L100" s="3"/>
      <c r="N100" s="3"/>
      <c r="P100" s="3"/>
      <c r="Q100" s="3"/>
      <c r="R100" s="3"/>
      <c r="T100" s="3"/>
      <c r="V100" s="3"/>
      <c r="X100" s="3"/>
      <c r="Z100" s="3"/>
      <c r="AB100" s="3"/>
      <c r="AD100" s="3"/>
    </row>
    <row r="101" spans="4:30" s="4" customFormat="1">
      <c r="D101" s="3"/>
      <c r="F101" s="3"/>
      <c r="H101" s="3"/>
      <c r="J101" s="3"/>
      <c r="L101" s="3"/>
      <c r="N101" s="3"/>
      <c r="P101" s="3"/>
      <c r="Q101" s="3"/>
      <c r="R101" s="3"/>
      <c r="T101" s="3"/>
      <c r="V101" s="3"/>
      <c r="X101" s="3"/>
      <c r="Z101" s="3"/>
      <c r="AB101" s="3"/>
      <c r="AD101" s="3"/>
    </row>
    <row r="102" spans="4:30" s="4" customFormat="1">
      <c r="D102" s="3"/>
      <c r="F102" s="3"/>
      <c r="H102" s="3"/>
      <c r="J102" s="3"/>
      <c r="L102" s="3"/>
      <c r="N102" s="3"/>
      <c r="P102" s="3"/>
      <c r="Q102" s="3"/>
      <c r="R102" s="3"/>
      <c r="T102" s="3"/>
      <c r="V102" s="3"/>
      <c r="X102" s="3"/>
      <c r="Z102" s="3"/>
      <c r="AB102" s="3"/>
      <c r="AD102" s="3"/>
    </row>
    <row r="103" spans="4:30" s="4" customFormat="1">
      <c r="D103" s="3"/>
      <c r="F103" s="3"/>
      <c r="H103" s="3"/>
      <c r="J103" s="3"/>
      <c r="L103" s="3"/>
      <c r="N103" s="3"/>
      <c r="P103" s="3"/>
      <c r="Q103" s="3"/>
      <c r="R103" s="3"/>
      <c r="T103" s="3"/>
      <c r="V103" s="3"/>
      <c r="X103" s="3"/>
      <c r="Z103" s="3"/>
      <c r="AB103" s="3"/>
      <c r="AD103" s="3"/>
    </row>
    <row r="104" spans="4:30" s="4" customFormat="1">
      <c r="D104" s="3"/>
      <c r="F104" s="3"/>
      <c r="H104" s="3"/>
      <c r="J104" s="3"/>
      <c r="L104" s="3"/>
      <c r="N104" s="3"/>
      <c r="P104" s="3"/>
      <c r="Q104" s="3"/>
      <c r="R104" s="3"/>
      <c r="T104" s="3"/>
      <c r="V104" s="3"/>
      <c r="X104" s="3"/>
      <c r="Z104" s="3"/>
      <c r="AB104" s="3"/>
      <c r="AD104" s="3"/>
    </row>
    <row r="130" spans="4:30" s="4" customFormat="1">
      <c r="D130" s="3"/>
      <c r="F130" s="3"/>
      <c r="H130" s="3"/>
      <c r="J130" s="3"/>
      <c r="L130" s="3"/>
      <c r="N130" s="3"/>
      <c r="P130" s="3"/>
      <c r="Q130" s="3"/>
      <c r="R130" s="3"/>
      <c r="T130" s="3"/>
      <c r="V130" s="3"/>
      <c r="X130" s="3"/>
      <c r="Z130" s="3"/>
      <c r="AB130" s="3"/>
      <c r="AD130" s="3"/>
    </row>
    <row r="131" spans="4:30" s="4" customFormat="1">
      <c r="D131" s="3"/>
      <c r="F131" s="3"/>
      <c r="H131" s="3"/>
      <c r="J131" s="3"/>
      <c r="L131" s="3"/>
      <c r="N131" s="3"/>
      <c r="P131" s="3"/>
      <c r="Q131" s="3"/>
      <c r="R131" s="3"/>
      <c r="T131" s="3"/>
      <c r="V131" s="3"/>
      <c r="X131" s="3"/>
      <c r="Z131" s="3"/>
      <c r="AB131" s="3"/>
      <c r="AD131" s="3"/>
    </row>
    <row r="132" spans="4:30" s="4" customFormat="1">
      <c r="D132" s="3"/>
      <c r="F132" s="3"/>
      <c r="H132" s="3"/>
      <c r="J132" s="3"/>
      <c r="L132" s="3"/>
      <c r="N132" s="3"/>
      <c r="P132" s="3"/>
      <c r="Q132" s="3"/>
      <c r="R132" s="3"/>
      <c r="T132" s="3"/>
      <c r="V132" s="3"/>
      <c r="X132" s="3"/>
      <c r="Z132" s="3"/>
      <c r="AB132" s="3"/>
      <c r="AD132" s="3"/>
    </row>
    <row r="133" spans="4:30" s="4" customFormat="1">
      <c r="D133" s="3"/>
      <c r="F133" s="3"/>
      <c r="H133" s="3"/>
      <c r="J133" s="3"/>
      <c r="L133" s="3"/>
      <c r="N133" s="3"/>
      <c r="P133" s="3"/>
      <c r="Q133" s="3"/>
      <c r="R133" s="3"/>
      <c r="T133" s="3"/>
      <c r="V133" s="3"/>
      <c r="X133" s="3"/>
      <c r="Z133" s="3"/>
      <c r="AB133" s="3"/>
      <c r="AD133" s="3"/>
    </row>
    <row r="134" spans="4:30" s="4" customFormat="1">
      <c r="D134" s="3"/>
      <c r="F134" s="3"/>
      <c r="H134" s="3"/>
      <c r="J134" s="3"/>
      <c r="L134" s="3"/>
      <c r="N134" s="3"/>
      <c r="P134" s="3"/>
      <c r="Q134" s="3"/>
      <c r="R134" s="3"/>
      <c r="T134" s="3"/>
      <c r="V134" s="3"/>
      <c r="X134" s="3"/>
      <c r="Z134" s="3"/>
      <c r="AB134" s="3"/>
      <c r="AD134" s="3"/>
    </row>
    <row r="135" spans="4:30" s="4" customFormat="1">
      <c r="D135" s="3"/>
      <c r="F135" s="3"/>
      <c r="H135" s="3"/>
      <c r="J135" s="3"/>
      <c r="L135" s="3"/>
      <c r="N135" s="3"/>
      <c r="P135" s="3"/>
      <c r="Q135" s="3"/>
      <c r="R135" s="3"/>
      <c r="T135" s="3"/>
      <c r="V135" s="3"/>
      <c r="X135" s="3"/>
      <c r="Z135" s="3"/>
      <c r="AB135" s="3"/>
      <c r="AD135" s="3"/>
    </row>
    <row r="136" spans="4:30" s="4" customFormat="1">
      <c r="D136" s="3"/>
      <c r="F136" s="3"/>
      <c r="H136" s="3"/>
      <c r="J136" s="3"/>
      <c r="L136" s="3"/>
      <c r="N136" s="3"/>
      <c r="P136" s="3"/>
      <c r="Q136" s="3"/>
      <c r="R136" s="3"/>
      <c r="T136" s="3"/>
      <c r="V136" s="3"/>
      <c r="X136" s="3"/>
      <c r="Z136" s="3"/>
      <c r="AB136" s="3"/>
      <c r="AD136" s="3"/>
    </row>
    <row r="137" spans="4:30" s="4" customFormat="1">
      <c r="D137" s="3"/>
      <c r="F137" s="3"/>
      <c r="H137" s="3"/>
      <c r="J137" s="3"/>
      <c r="L137" s="3"/>
      <c r="N137" s="3"/>
      <c r="P137" s="3"/>
      <c r="Q137" s="3"/>
      <c r="R137" s="3"/>
      <c r="T137" s="3"/>
      <c r="V137" s="3"/>
      <c r="X137" s="3"/>
      <c r="Z137" s="3"/>
      <c r="AB137" s="3"/>
      <c r="AD137" s="3"/>
    </row>
    <row r="138" spans="4:30" s="4" customFormat="1">
      <c r="D138" s="3"/>
      <c r="F138" s="3"/>
      <c r="H138" s="3"/>
      <c r="J138" s="3"/>
      <c r="L138" s="3"/>
      <c r="N138" s="3"/>
      <c r="P138" s="3"/>
      <c r="Q138" s="3"/>
      <c r="R138" s="3"/>
      <c r="T138" s="3"/>
      <c r="V138" s="3"/>
      <c r="X138" s="3"/>
      <c r="Z138" s="3"/>
      <c r="AB138" s="3"/>
      <c r="AD138" s="3"/>
    </row>
    <row r="139" spans="4:30" s="4" customFormat="1">
      <c r="D139" s="3"/>
      <c r="F139" s="3"/>
      <c r="H139" s="3"/>
      <c r="J139" s="3"/>
      <c r="L139" s="3"/>
      <c r="N139" s="3"/>
      <c r="P139" s="3"/>
      <c r="Q139" s="3"/>
      <c r="R139" s="3"/>
      <c r="T139" s="3"/>
      <c r="V139" s="3"/>
      <c r="X139" s="3"/>
      <c r="Z139" s="3"/>
      <c r="AB139" s="3"/>
      <c r="AD139" s="3"/>
    </row>
    <row r="140" spans="4:30" s="4" customFormat="1">
      <c r="D140" s="3"/>
      <c r="F140" s="3"/>
      <c r="H140" s="3"/>
      <c r="J140" s="3"/>
      <c r="L140" s="3"/>
      <c r="N140" s="3"/>
      <c r="P140" s="3"/>
      <c r="Q140" s="3"/>
      <c r="R140" s="3"/>
      <c r="T140" s="3"/>
      <c r="V140" s="3"/>
      <c r="X140" s="3"/>
      <c r="Z140" s="3"/>
      <c r="AB140" s="3"/>
      <c r="AD140" s="3"/>
    </row>
    <row r="141" spans="4:30" s="4" customFormat="1">
      <c r="D141" s="3"/>
      <c r="F141" s="3"/>
      <c r="H141" s="3"/>
      <c r="J141" s="3"/>
      <c r="L141" s="3"/>
      <c r="N141" s="3"/>
      <c r="P141" s="3"/>
      <c r="Q141" s="3"/>
      <c r="R141" s="3"/>
      <c r="T141" s="3"/>
      <c r="V141" s="3"/>
      <c r="X141" s="3"/>
      <c r="Z141" s="3"/>
      <c r="AB141" s="3"/>
      <c r="AD141" s="3"/>
    </row>
    <row r="142" spans="4:30" s="4" customFormat="1">
      <c r="D142" s="3"/>
      <c r="F142" s="3"/>
      <c r="H142" s="3"/>
      <c r="J142" s="3"/>
      <c r="L142" s="3"/>
      <c r="N142" s="3"/>
      <c r="P142" s="3"/>
      <c r="Q142" s="3"/>
      <c r="R142" s="3"/>
      <c r="T142" s="3"/>
      <c r="V142" s="3"/>
      <c r="X142" s="3"/>
      <c r="Z142" s="3"/>
      <c r="AB142" s="3"/>
      <c r="AD142" s="3"/>
    </row>
    <row r="143" spans="4:30" s="4" customFormat="1">
      <c r="D143" s="3"/>
      <c r="F143" s="3"/>
      <c r="H143" s="3"/>
      <c r="J143" s="3"/>
      <c r="L143" s="3"/>
      <c r="N143" s="3"/>
      <c r="P143" s="3"/>
      <c r="Q143" s="3"/>
      <c r="R143" s="3"/>
      <c r="T143" s="3"/>
      <c r="V143" s="3"/>
      <c r="X143" s="3"/>
      <c r="Z143" s="3"/>
      <c r="AB143" s="3"/>
      <c r="AD143" s="3"/>
    </row>
  </sheetData>
  <mergeCells count="29">
    <mergeCell ref="A29:A34"/>
    <mergeCell ref="A20:A23"/>
    <mergeCell ref="A24:B24"/>
    <mergeCell ref="A25:A27"/>
    <mergeCell ref="A15:A18"/>
    <mergeCell ref="AC3:AD3"/>
    <mergeCell ref="A13:B13"/>
    <mergeCell ref="A14:B14"/>
    <mergeCell ref="A19:B19"/>
    <mergeCell ref="AE2:AX2"/>
    <mergeCell ref="AA3:AB3"/>
    <mergeCell ref="U3:V3"/>
    <mergeCell ref="W3:X3"/>
    <mergeCell ref="Y3:Z3"/>
    <mergeCell ref="A1:AA1"/>
    <mergeCell ref="A3:A4"/>
    <mergeCell ref="O3:P3"/>
    <mergeCell ref="M3:N3"/>
    <mergeCell ref="K3:L3"/>
    <mergeCell ref="I3:J3"/>
    <mergeCell ref="G3:H3"/>
    <mergeCell ref="E3:F3"/>
    <mergeCell ref="S3:T3"/>
    <mergeCell ref="C3:D3"/>
    <mergeCell ref="A2:D2"/>
    <mergeCell ref="E2:AB2"/>
    <mergeCell ref="Q3:R3"/>
    <mergeCell ref="B3:B4"/>
    <mergeCell ref="A28:B28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114"/>
  <sheetViews>
    <sheetView view="pageBreakPreview" zoomScaleNormal="70" zoomScaleSheetLayoutView="100" workbookViewId="0">
      <pane xSplit="6" topLeftCell="G1" activePane="topRight" state="frozen"/>
      <selection activeCell="B5" sqref="A5:XFD105"/>
      <selection pane="topRight" activeCell="D96" sqref="D96"/>
    </sheetView>
  </sheetViews>
  <sheetFormatPr defaultRowHeight="10.5"/>
  <cols>
    <col min="1" max="1" width="10.625" style="260" customWidth="1"/>
    <col min="2" max="2" width="5.375" style="260" customWidth="1"/>
    <col min="3" max="3" width="7" style="260" customWidth="1"/>
    <col min="4" max="4" width="7" style="260" bestFit="1" customWidth="1"/>
    <col min="5" max="5" width="22.875" style="324" customWidth="1"/>
    <col min="6" max="6" width="26.25" style="324" customWidth="1"/>
    <col min="7" max="7" width="7" style="260" customWidth="1"/>
    <col min="8" max="8" width="8.75" style="330" customWidth="1"/>
    <col min="9" max="9" width="29.125" style="260" bestFit="1" customWidth="1"/>
    <col min="10" max="10" width="7.5" style="260" customWidth="1"/>
    <col min="11" max="13" width="7.5" style="260" bestFit="1" customWidth="1"/>
    <col min="14" max="14" width="8.875" style="260" bestFit="1" customWidth="1"/>
    <col min="15" max="16" width="7.5" style="260" bestFit="1" customWidth="1"/>
    <col min="17" max="17" width="8.875" style="260" bestFit="1" customWidth="1"/>
    <col min="18" max="22" width="7.5" style="260" bestFit="1" customWidth="1"/>
    <col min="23" max="23" width="8.875" style="260" bestFit="1" customWidth="1"/>
    <col min="24" max="24" width="9.875" style="260" bestFit="1" customWidth="1"/>
    <col min="25" max="25" width="9.875" style="260" customWidth="1"/>
    <col min="26" max="27" width="10.625" style="260" bestFit="1" customWidth="1"/>
    <col min="28" max="29" width="8" style="260" bestFit="1" customWidth="1"/>
    <col min="30" max="16384" width="9" style="260"/>
  </cols>
  <sheetData>
    <row r="1" spans="1:29" ht="33" customHeight="1">
      <c r="A1" s="427" t="s">
        <v>796</v>
      </c>
      <c r="B1" s="427"/>
      <c r="C1" s="427"/>
      <c r="D1" s="427"/>
      <c r="E1" s="267" t="s">
        <v>602</v>
      </c>
      <c r="F1" s="317"/>
      <c r="G1" s="299"/>
      <c r="H1" s="325"/>
      <c r="J1" s="299"/>
    </row>
    <row r="2" spans="1:29" s="300" customFormat="1" ht="20.100000000000001" customHeight="1">
      <c r="A2" s="154" t="s">
        <v>550</v>
      </c>
      <c r="B2" s="154" t="s">
        <v>7</v>
      </c>
      <c r="C2" s="154" t="s">
        <v>62</v>
      </c>
      <c r="D2" s="154" t="s">
        <v>600</v>
      </c>
      <c r="E2" s="269" t="s">
        <v>0</v>
      </c>
      <c r="F2" s="270" t="s">
        <v>35</v>
      </c>
      <c r="G2" s="155" t="s">
        <v>8</v>
      </c>
      <c r="H2" s="243" t="s">
        <v>36</v>
      </c>
      <c r="I2" s="204" t="s">
        <v>132</v>
      </c>
      <c r="J2" s="204" t="s">
        <v>114</v>
      </c>
      <c r="K2" s="204" t="s">
        <v>114</v>
      </c>
      <c r="L2" s="204" t="s">
        <v>115</v>
      </c>
      <c r="M2" s="204" t="s">
        <v>115</v>
      </c>
      <c r="N2" s="204" t="s">
        <v>115</v>
      </c>
      <c r="O2" s="204" t="s">
        <v>115</v>
      </c>
      <c r="P2" s="204" t="s">
        <v>115</v>
      </c>
      <c r="Q2" s="204" t="s">
        <v>116</v>
      </c>
      <c r="R2" s="204" t="s">
        <v>116</v>
      </c>
      <c r="S2" s="204" t="s">
        <v>116</v>
      </c>
      <c r="T2" s="204" t="s">
        <v>123</v>
      </c>
      <c r="U2" s="204" t="s">
        <v>124</v>
      </c>
      <c r="V2" s="204" t="s">
        <v>124</v>
      </c>
      <c r="W2" s="204" t="s">
        <v>124</v>
      </c>
      <c r="X2" s="204" t="s">
        <v>128</v>
      </c>
      <c r="Y2" s="204" t="s">
        <v>128</v>
      </c>
      <c r="Z2" s="204" t="s">
        <v>128</v>
      </c>
      <c r="AA2" s="204" t="s">
        <v>128</v>
      </c>
      <c r="AB2" s="204" t="s">
        <v>128</v>
      </c>
      <c r="AC2" s="204" t="s">
        <v>128</v>
      </c>
    </row>
    <row r="3" spans="1:29" s="300" customFormat="1" ht="20.100000000000001" customHeight="1">
      <c r="A3" s="156"/>
      <c r="B3" s="156"/>
      <c r="C3" s="156"/>
      <c r="D3" s="156"/>
      <c r="E3" s="271"/>
      <c r="F3" s="272"/>
      <c r="G3" s="157"/>
      <c r="H3" s="244"/>
      <c r="I3" s="206"/>
      <c r="J3" s="206" t="s">
        <v>113</v>
      </c>
      <c r="K3" s="206" t="s">
        <v>133</v>
      </c>
      <c r="L3" s="206" t="s">
        <v>706</v>
      </c>
      <c r="M3" s="206" t="s">
        <v>119</v>
      </c>
      <c r="N3" s="206" t="s">
        <v>708</v>
      </c>
      <c r="O3" s="206" t="s">
        <v>755</v>
      </c>
      <c r="P3" s="206" t="s">
        <v>707</v>
      </c>
      <c r="Q3" s="206" t="s">
        <v>120</v>
      </c>
      <c r="R3" s="206" t="s">
        <v>121</v>
      </c>
      <c r="S3" s="206" t="s">
        <v>122</v>
      </c>
      <c r="T3" s="206" t="s">
        <v>137</v>
      </c>
      <c r="U3" s="206" t="s">
        <v>125</v>
      </c>
      <c r="V3" s="206" t="s">
        <v>126</v>
      </c>
      <c r="W3" s="206" t="s">
        <v>127</v>
      </c>
      <c r="X3" s="206" t="s">
        <v>134</v>
      </c>
      <c r="Y3" s="206" t="s">
        <v>169</v>
      </c>
      <c r="Z3" s="206" t="s">
        <v>135</v>
      </c>
      <c r="AA3" s="206" t="s">
        <v>136</v>
      </c>
      <c r="AB3" s="206" t="s">
        <v>130</v>
      </c>
      <c r="AC3" s="206" t="s">
        <v>131</v>
      </c>
    </row>
    <row r="4" spans="1:29" s="301" customFormat="1" ht="20.100000000000001" customHeight="1">
      <c r="A4" s="158"/>
      <c r="B4" s="158">
        <f>SUM(B36,B44,B53,B87,B105)</f>
        <v>77</v>
      </c>
      <c r="C4" s="158">
        <f t="shared" ref="C4:AC4" si="0">SUM(C36,C44,C53,C87,C105)</f>
        <v>0</v>
      </c>
      <c r="D4" s="158">
        <f t="shared" si="0"/>
        <v>0</v>
      </c>
      <c r="E4" s="158">
        <f t="shared" si="0"/>
        <v>0</v>
      </c>
      <c r="F4" s="158">
        <f t="shared" si="0"/>
        <v>0</v>
      </c>
      <c r="G4" s="158">
        <f t="shared" si="0"/>
        <v>0</v>
      </c>
      <c r="H4" s="158">
        <f t="shared" si="0"/>
        <v>910115.77999999991</v>
      </c>
      <c r="I4" s="158">
        <f t="shared" si="0"/>
        <v>0</v>
      </c>
      <c r="J4" s="158">
        <f t="shared" si="0"/>
        <v>11</v>
      </c>
      <c r="K4" s="158">
        <f t="shared" si="0"/>
        <v>4</v>
      </c>
      <c r="L4" s="158">
        <f t="shared" si="0"/>
        <v>17</v>
      </c>
      <c r="M4" s="158">
        <f t="shared" si="0"/>
        <v>143</v>
      </c>
      <c r="N4" s="158">
        <f t="shared" si="0"/>
        <v>6</v>
      </c>
      <c r="O4" s="158">
        <f t="shared" si="0"/>
        <v>370</v>
      </c>
      <c r="P4" s="158">
        <f t="shared" si="0"/>
        <v>455</v>
      </c>
      <c r="Q4" s="158">
        <f t="shared" si="0"/>
        <v>26</v>
      </c>
      <c r="R4" s="158">
        <f t="shared" si="0"/>
        <v>8</v>
      </c>
      <c r="S4" s="158">
        <f t="shared" si="0"/>
        <v>7</v>
      </c>
      <c r="T4" s="158">
        <f t="shared" si="0"/>
        <v>187</v>
      </c>
      <c r="U4" s="158">
        <f t="shared" si="0"/>
        <v>21</v>
      </c>
      <c r="V4" s="158">
        <f t="shared" si="0"/>
        <v>14</v>
      </c>
      <c r="W4" s="158">
        <f t="shared" si="0"/>
        <v>1</v>
      </c>
      <c r="X4" s="158">
        <f t="shared" si="0"/>
        <v>8</v>
      </c>
      <c r="Y4" s="158">
        <f t="shared" si="0"/>
        <v>6</v>
      </c>
      <c r="Z4" s="158">
        <f t="shared" si="0"/>
        <v>858</v>
      </c>
      <c r="AA4" s="158">
        <f t="shared" si="0"/>
        <v>8</v>
      </c>
      <c r="AB4" s="158">
        <f t="shared" si="0"/>
        <v>105</v>
      </c>
      <c r="AC4" s="158">
        <f t="shared" si="0"/>
        <v>96</v>
      </c>
    </row>
    <row r="5" spans="1:29" s="265" customFormat="1" ht="20.100000000000001" customHeight="1">
      <c r="A5" s="428" t="s">
        <v>556</v>
      </c>
      <c r="B5" s="96">
        <f>COUNT(B6:B7)</f>
        <v>2</v>
      </c>
      <c r="C5" s="19" t="s">
        <v>63</v>
      </c>
      <c r="D5" s="19"/>
      <c r="E5" s="275"/>
      <c r="F5" s="186"/>
      <c r="G5" s="20"/>
      <c r="H5" s="21">
        <f t="shared" ref="H5:AC5" si="1">SUM(H6:H7)</f>
        <v>95929.099999999991</v>
      </c>
      <c r="I5" s="209"/>
      <c r="J5" s="209">
        <f t="shared" si="1"/>
        <v>5</v>
      </c>
      <c r="K5" s="209">
        <f t="shared" si="1"/>
        <v>1</v>
      </c>
      <c r="L5" s="209">
        <f t="shared" si="1"/>
        <v>2</v>
      </c>
      <c r="M5" s="209">
        <f t="shared" si="1"/>
        <v>30</v>
      </c>
      <c r="N5" s="209">
        <f t="shared" si="1"/>
        <v>3</v>
      </c>
      <c r="O5" s="209">
        <f t="shared" si="1"/>
        <v>54</v>
      </c>
      <c r="P5" s="209">
        <f t="shared" si="1"/>
        <v>64</v>
      </c>
      <c r="Q5" s="209">
        <f t="shared" si="1"/>
        <v>2</v>
      </c>
      <c r="R5" s="209">
        <f t="shared" si="1"/>
        <v>1</v>
      </c>
      <c r="S5" s="209">
        <f t="shared" si="1"/>
        <v>1</v>
      </c>
      <c r="T5" s="209">
        <f t="shared" si="1"/>
        <v>5</v>
      </c>
      <c r="U5" s="209">
        <f t="shared" si="1"/>
        <v>4</v>
      </c>
      <c r="V5" s="209">
        <f t="shared" si="1"/>
        <v>3</v>
      </c>
      <c r="W5" s="209">
        <f t="shared" si="1"/>
        <v>0</v>
      </c>
      <c r="X5" s="209">
        <f t="shared" si="1"/>
        <v>3</v>
      </c>
      <c r="Y5" s="209">
        <f t="shared" si="1"/>
        <v>1</v>
      </c>
      <c r="Z5" s="209">
        <f t="shared" si="1"/>
        <v>146</v>
      </c>
      <c r="AA5" s="209">
        <f t="shared" si="1"/>
        <v>0</v>
      </c>
      <c r="AB5" s="209">
        <f t="shared" si="1"/>
        <v>48</v>
      </c>
      <c r="AC5" s="209">
        <f t="shared" si="1"/>
        <v>46</v>
      </c>
    </row>
    <row r="6" spans="1:29" s="259" customFormat="1" ht="20.100000000000001" customHeight="1">
      <c r="A6" s="425"/>
      <c r="B6" s="85">
        <v>1</v>
      </c>
      <c r="C6" s="22" t="s">
        <v>187</v>
      </c>
      <c r="D6" s="82" t="s">
        <v>596</v>
      </c>
      <c r="E6" s="185" t="s">
        <v>280</v>
      </c>
      <c r="F6" s="185" t="s">
        <v>281</v>
      </c>
      <c r="G6" s="24">
        <v>2021</v>
      </c>
      <c r="H6" s="26">
        <v>11633.7</v>
      </c>
      <c r="I6" s="24" t="s">
        <v>282</v>
      </c>
      <c r="J6" s="302"/>
      <c r="K6" s="219">
        <v>1</v>
      </c>
      <c r="L6" s="302"/>
      <c r="M6" s="219">
        <v>7</v>
      </c>
      <c r="N6" s="302"/>
      <c r="O6" s="219">
        <v>10</v>
      </c>
      <c r="P6" s="302">
        <v>12</v>
      </c>
      <c r="Q6" s="219"/>
      <c r="R6" s="302"/>
      <c r="S6" s="219"/>
      <c r="T6" s="302">
        <v>5</v>
      </c>
      <c r="U6" s="219">
        <v>1</v>
      </c>
      <c r="V6" s="302">
        <v>1</v>
      </c>
      <c r="W6" s="219"/>
      <c r="X6" s="302">
        <v>1</v>
      </c>
      <c r="Y6" s="302"/>
      <c r="Z6" s="219">
        <v>21</v>
      </c>
      <c r="AA6" s="302"/>
      <c r="AB6" s="219">
        <v>12</v>
      </c>
      <c r="AC6" s="302">
        <v>46</v>
      </c>
    </row>
    <row r="7" spans="1:29" s="259" customFormat="1" ht="20.100000000000001" customHeight="1">
      <c r="A7" s="425"/>
      <c r="B7" s="85">
        <v>2</v>
      </c>
      <c r="C7" s="22" t="s">
        <v>187</v>
      </c>
      <c r="D7" s="82" t="s">
        <v>596</v>
      </c>
      <c r="E7" s="185" t="s">
        <v>283</v>
      </c>
      <c r="F7" s="185" t="s">
        <v>284</v>
      </c>
      <c r="G7" s="24">
        <v>2018</v>
      </c>
      <c r="H7" s="26">
        <v>84295.4</v>
      </c>
      <c r="I7" s="24"/>
      <c r="J7" s="302">
        <v>5</v>
      </c>
      <c r="K7" s="219"/>
      <c r="L7" s="219">
        <v>2</v>
      </c>
      <c r="M7" s="219">
        <v>23</v>
      </c>
      <c r="N7" s="219">
        <v>3</v>
      </c>
      <c r="O7" s="219">
        <v>44</v>
      </c>
      <c r="P7" s="219">
        <v>52</v>
      </c>
      <c r="Q7" s="219">
        <v>2</v>
      </c>
      <c r="R7" s="219">
        <v>1</v>
      </c>
      <c r="S7" s="219">
        <v>1</v>
      </c>
      <c r="T7" s="219"/>
      <c r="U7" s="219">
        <v>3</v>
      </c>
      <c r="V7" s="219">
        <v>2</v>
      </c>
      <c r="W7" s="219"/>
      <c r="X7" s="219">
        <v>2</v>
      </c>
      <c r="Y7" s="219">
        <v>1</v>
      </c>
      <c r="Z7" s="219">
        <v>125</v>
      </c>
      <c r="AA7" s="219"/>
      <c r="AB7" s="219">
        <v>36</v>
      </c>
      <c r="AC7" s="219"/>
    </row>
    <row r="8" spans="1:29" s="265" customFormat="1" ht="20.100000000000001" customHeight="1">
      <c r="A8" s="425"/>
      <c r="B8" s="96">
        <f>COUNT(B9:B14)</f>
        <v>6</v>
      </c>
      <c r="C8" s="19" t="s">
        <v>54</v>
      </c>
      <c r="D8" s="19"/>
      <c r="E8" s="275"/>
      <c r="F8" s="186"/>
      <c r="G8" s="20"/>
      <c r="H8" s="21">
        <f>SUM(H9:H14)</f>
        <v>18643.899999999998</v>
      </c>
      <c r="I8" s="209"/>
      <c r="J8" s="209">
        <f>SUM(J9:J14)</f>
        <v>0</v>
      </c>
      <c r="K8" s="209">
        <f t="shared" ref="K8:AC8" si="2">SUM(K9:K14)</f>
        <v>0</v>
      </c>
      <c r="L8" s="209">
        <f t="shared" si="2"/>
        <v>0</v>
      </c>
      <c r="M8" s="209">
        <f t="shared" si="2"/>
        <v>10</v>
      </c>
      <c r="N8" s="209">
        <f t="shared" si="2"/>
        <v>1</v>
      </c>
      <c r="O8" s="209">
        <f t="shared" si="2"/>
        <v>29</v>
      </c>
      <c r="P8" s="209">
        <f t="shared" si="2"/>
        <v>18</v>
      </c>
      <c r="Q8" s="209">
        <f t="shared" si="2"/>
        <v>7</v>
      </c>
      <c r="R8" s="209">
        <f t="shared" si="2"/>
        <v>1</v>
      </c>
      <c r="S8" s="209">
        <f t="shared" si="2"/>
        <v>0</v>
      </c>
      <c r="T8" s="209">
        <f t="shared" si="2"/>
        <v>27</v>
      </c>
      <c r="U8" s="209">
        <f t="shared" si="2"/>
        <v>5</v>
      </c>
      <c r="V8" s="209">
        <f t="shared" si="2"/>
        <v>2</v>
      </c>
      <c r="W8" s="209">
        <f t="shared" si="2"/>
        <v>0</v>
      </c>
      <c r="X8" s="209">
        <f t="shared" si="2"/>
        <v>0</v>
      </c>
      <c r="Y8" s="209">
        <f t="shared" si="2"/>
        <v>0</v>
      </c>
      <c r="Z8" s="209">
        <f t="shared" si="2"/>
        <v>72</v>
      </c>
      <c r="AA8" s="209">
        <f t="shared" si="2"/>
        <v>0</v>
      </c>
      <c r="AB8" s="209">
        <f t="shared" si="2"/>
        <v>10</v>
      </c>
      <c r="AC8" s="209">
        <f t="shared" si="2"/>
        <v>50</v>
      </c>
    </row>
    <row r="9" spans="1:29" s="259" customFormat="1" ht="20.100000000000001" customHeight="1">
      <c r="A9" s="425"/>
      <c r="B9" s="85">
        <v>1</v>
      </c>
      <c r="C9" s="22" t="s">
        <v>188</v>
      </c>
      <c r="D9" s="82" t="s">
        <v>596</v>
      </c>
      <c r="E9" s="277" t="s">
        <v>289</v>
      </c>
      <c r="F9" s="187" t="s">
        <v>290</v>
      </c>
      <c r="G9" s="303">
        <v>2021</v>
      </c>
      <c r="H9" s="26">
        <v>2921.9</v>
      </c>
      <c r="I9" s="82" t="s">
        <v>588</v>
      </c>
      <c r="J9" s="302"/>
      <c r="K9" s="219"/>
      <c r="L9" s="219"/>
      <c r="M9" s="219">
        <v>2</v>
      </c>
      <c r="N9" s="219">
        <v>1</v>
      </c>
      <c r="O9" s="219">
        <v>7</v>
      </c>
      <c r="P9" s="219">
        <v>2</v>
      </c>
      <c r="Q9" s="219">
        <v>2</v>
      </c>
      <c r="R9" s="219"/>
      <c r="S9" s="219"/>
      <c r="T9" s="219">
        <v>4</v>
      </c>
      <c r="U9" s="219">
        <v>2</v>
      </c>
      <c r="V9" s="219"/>
      <c r="W9" s="219"/>
      <c r="X9" s="219"/>
      <c r="Y9" s="219"/>
      <c r="Z9" s="219">
        <v>11</v>
      </c>
      <c r="AA9" s="219"/>
      <c r="AB9" s="219"/>
      <c r="AC9" s="219">
        <v>14</v>
      </c>
    </row>
    <row r="10" spans="1:29" s="259" customFormat="1" ht="20.100000000000001" customHeight="1">
      <c r="A10" s="425"/>
      <c r="B10" s="85">
        <v>2</v>
      </c>
      <c r="C10" s="22" t="s">
        <v>188</v>
      </c>
      <c r="D10" s="82" t="s">
        <v>596</v>
      </c>
      <c r="E10" s="277" t="s">
        <v>291</v>
      </c>
      <c r="F10" s="187" t="s">
        <v>292</v>
      </c>
      <c r="G10" s="303">
        <v>2021</v>
      </c>
      <c r="H10" s="26">
        <v>1607.5</v>
      </c>
      <c r="I10" s="82" t="s">
        <v>588</v>
      </c>
      <c r="J10" s="302"/>
      <c r="K10" s="219"/>
      <c r="L10" s="219"/>
      <c r="M10" s="219">
        <v>2</v>
      </c>
      <c r="N10" s="219"/>
      <c r="O10" s="219">
        <v>2</v>
      </c>
      <c r="P10" s="219">
        <v>4</v>
      </c>
      <c r="Q10" s="219">
        <v>1</v>
      </c>
      <c r="R10" s="219">
        <v>1</v>
      </c>
      <c r="S10" s="219"/>
      <c r="T10" s="219">
        <v>4</v>
      </c>
      <c r="U10" s="219"/>
      <c r="V10" s="219"/>
      <c r="W10" s="219"/>
      <c r="X10" s="219"/>
      <c r="Y10" s="219"/>
      <c r="Z10" s="219">
        <v>6</v>
      </c>
      <c r="AA10" s="219"/>
      <c r="AB10" s="219">
        <v>3</v>
      </c>
      <c r="AC10" s="219">
        <v>8</v>
      </c>
    </row>
    <row r="11" spans="1:29" s="259" customFormat="1" ht="20.100000000000001" customHeight="1">
      <c r="A11" s="425"/>
      <c r="B11" s="85">
        <v>3</v>
      </c>
      <c r="C11" s="22" t="s">
        <v>188</v>
      </c>
      <c r="D11" s="82" t="s">
        <v>596</v>
      </c>
      <c r="E11" s="276" t="s">
        <v>286</v>
      </c>
      <c r="F11" s="187" t="s">
        <v>285</v>
      </c>
      <c r="G11" s="304">
        <v>2020</v>
      </c>
      <c r="H11" s="26">
        <v>5070.5</v>
      </c>
      <c r="I11" s="24" t="s">
        <v>282</v>
      </c>
      <c r="J11" s="302"/>
      <c r="K11" s="219"/>
      <c r="L11" s="219"/>
      <c r="M11" s="219">
        <v>2</v>
      </c>
      <c r="N11" s="219"/>
      <c r="O11" s="219">
        <v>10</v>
      </c>
      <c r="P11" s="219">
        <v>4</v>
      </c>
      <c r="Q11" s="219">
        <v>2</v>
      </c>
      <c r="R11" s="219"/>
      <c r="S11" s="219"/>
      <c r="T11" s="219">
        <v>5</v>
      </c>
      <c r="U11" s="219">
        <v>2</v>
      </c>
      <c r="V11" s="219">
        <v>1</v>
      </c>
      <c r="W11" s="219"/>
      <c r="X11" s="219"/>
      <c r="Y11" s="219"/>
      <c r="Z11" s="219">
        <v>14</v>
      </c>
      <c r="AA11" s="219"/>
      <c r="AB11" s="219">
        <v>7</v>
      </c>
      <c r="AC11" s="219">
        <v>10</v>
      </c>
    </row>
    <row r="12" spans="1:29" s="259" customFormat="1" ht="20.100000000000001" customHeight="1">
      <c r="A12" s="425"/>
      <c r="B12" s="85">
        <v>4</v>
      </c>
      <c r="C12" s="22" t="s">
        <v>188</v>
      </c>
      <c r="D12" s="82" t="s">
        <v>596</v>
      </c>
      <c r="E12" s="276" t="s">
        <v>287</v>
      </c>
      <c r="F12" s="187" t="s">
        <v>288</v>
      </c>
      <c r="G12" s="304">
        <v>2018</v>
      </c>
      <c r="H12" s="26">
        <v>4944</v>
      </c>
      <c r="I12" s="24"/>
      <c r="J12" s="302"/>
      <c r="K12" s="219"/>
      <c r="L12" s="219"/>
      <c r="M12" s="219"/>
      <c r="N12" s="219"/>
      <c r="O12" s="219"/>
      <c r="P12" s="219"/>
      <c r="Q12" s="219"/>
      <c r="R12" s="219"/>
      <c r="S12" s="219"/>
      <c r="T12" s="219">
        <v>4</v>
      </c>
      <c r="U12" s="219">
        <v>1</v>
      </c>
      <c r="V12" s="219"/>
      <c r="W12" s="219"/>
      <c r="X12" s="219"/>
      <c r="Y12" s="219"/>
      <c r="Z12" s="219">
        <v>15</v>
      </c>
      <c r="AA12" s="219"/>
      <c r="AB12" s="219"/>
      <c r="AC12" s="219"/>
    </row>
    <row r="13" spans="1:29" s="259" customFormat="1" ht="20.100000000000001" customHeight="1">
      <c r="A13" s="425"/>
      <c r="B13" s="85">
        <v>5</v>
      </c>
      <c r="C13" s="22" t="s">
        <v>188</v>
      </c>
      <c r="D13" s="82" t="s">
        <v>596</v>
      </c>
      <c r="E13" s="277" t="s">
        <v>293</v>
      </c>
      <c r="F13" s="187" t="s">
        <v>294</v>
      </c>
      <c r="G13" s="303">
        <v>2021</v>
      </c>
      <c r="H13" s="26">
        <v>1656.3</v>
      </c>
      <c r="I13" s="82" t="s">
        <v>588</v>
      </c>
      <c r="J13" s="302"/>
      <c r="K13" s="219"/>
      <c r="L13" s="219"/>
      <c r="M13" s="219">
        <v>2</v>
      </c>
      <c r="N13" s="219"/>
      <c r="O13" s="219">
        <v>5</v>
      </c>
      <c r="P13" s="219">
        <v>4</v>
      </c>
      <c r="Q13" s="219">
        <v>1</v>
      </c>
      <c r="R13" s="219"/>
      <c r="S13" s="219"/>
      <c r="T13" s="219">
        <v>5</v>
      </c>
      <c r="U13" s="219"/>
      <c r="V13" s="219"/>
      <c r="W13" s="219"/>
      <c r="X13" s="219"/>
      <c r="Y13" s="219"/>
      <c r="Z13" s="219">
        <v>10</v>
      </c>
      <c r="AA13" s="219"/>
      <c r="AB13" s="219"/>
      <c r="AC13" s="219">
        <v>8</v>
      </c>
    </row>
    <row r="14" spans="1:29" s="259" customFormat="1" ht="20.100000000000001" customHeight="1">
      <c r="A14" s="425"/>
      <c r="B14" s="85">
        <v>6</v>
      </c>
      <c r="C14" s="22" t="s">
        <v>188</v>
      </c>
      <c r="D14" s="82" t="s">
        <v>596</v>
      </c>
      <c r="E14" s="277" t="s">
        <v>295</v>
      </c>
      <c r="F14" s="187" t="s">
        <v>296</v>
      </c>
      <c r="G14" s="303">
        <v>2021</v>
      </c>
      <c r="H14" s="26">
        <v>2443.6999999999998</v>
      </c>
      <c r="I14" s="82" t="s">
        <v>588</v>
      </c>
      <c r="J14" s="302"/>
      <c r="K14" s="219"/>
      <c r="L14" s="219"/>
      <c r="M14" s="219">
        <v>2</v>
      </c>
      <c r="N14" s="219"/>
      <c r="O14" s="219">
        <v>5</v>
      </c>
      <c r="P14" s="219">
        <v>4</v>
      </c>
      <c r="Q14" s="219">
        <v>1</v>
      </c>
      <c r="R14" s="219"/>
      <c r="S14" s="219"/>
      <c r="T14" s="219">
        <v>5</v>
      </c>
      <c r="U14" s="219"/>
      <c r="V14" s="219">
        <v>1</v>
      </c>
      <c r="W14" s="219"/>
      <c r="X14" s="219"/>
      <c r="Y14" s="219"/>
      <c r="Z14" s="219">
        <v>16</v>
      </c>
      <c r="AA14" s="219"/>
      <c r="AB14" s="219"/>
      <c r="AC14" s="219">
        <v>10</v>
      </c>
    </row>
    <row r="15" spans="1:29" s="265" customFormat="1" ht="20.100000000000001" customHeight="1">
      <c r="A15" s="425"/>
      <c r="B15" s="96">
        <f>COUNT(B16:B17)</f>
        <v>2</v>
      </c>
      <c r="C15" s="19" t="s">
        <v>24</v>
      </c>
      <c r="D15" s="19"/>
      <c r="E15" s="275"/>
      <c r="F15" s="186"/>
      <c r="G15" s="20"/>
      <c r="H15" s="21">
        <f t="shared" ref="H15:AC15" si="3">SUM(H16:H17)</f>
        <v>213991.3</v>
      </c>
      <c r="I15" s="209"/>
      <c r="J15" s="209">
        <f t="shared" si="3"/>
        <v>0</v>
      </c>
      <c r="K15" s="209">
        <f t="shared" si="3"/>
        <v>1</v>
      </c>
      <c r="L15" s="209">
        <f t="shared" si="3"/>
        <v>1</v>
      </c>
      <c r="M15" s="209">
        <f t="shared" si="3"/>
        <v>18</v>
      </c>
      <c r="N15" s="209">
        <f t="shared" si="3"/>
        <v>0</v>
      </c>
      <c r="O15" s="209">
        <f t="shared" si="3"/>
        <v>29</v>
      </c>
      <c r="P15" s="209">
        <f t="shared" si="3"/>
        <v>64</v>
      </c>
      <c r="Q15" s="209">
        <f t="shared" si="3"/>
        <v>0</v>
      </c>
      <c r="R15" s="209">
        <f t="shared" si="3"/>
        <v>0</v>
      </c>
      <c r="S15" s="209">
        <f t="shared" si="3"/>
        <v>0</v>
      </c>
      <c r="T15" s="209">
        <f t="shared" si="3"/>
        <v>31</v>
      </c>
      <c r="U15" s="209">
        <f t="shared" si="3"/>
        <v>4</v>
      </c>
      <c r="V15" s="209">
        <f t="shared" si="3"/>
        <v>4</v>
      </c>
      <c r="W15" s="209">
        <f t="shared" si="3"/>
        <v>0</v>
      </c>
      <c r="X15" s="209">
        <f t="shared" si="3"/>
        <v>1</v>
      </c>
      <c r="Y15" s="209">
        <f t="shared" si="3"/>
        <v>2</v>
      </c>
      <c r="Z15" s="209">
        <f t="shared" si="3"/>
        <v>119</v>
      </c>
      <c r="AA15" s="209">
        <f t="shared" si="3"/>
        <v>0</v>
      </c>
      <c r="AB15" s="209">
        <f t="shared" si="3"/>
        <v>20</v>
      </c>
      <c r="AC15" s="209">
        <f t="shared" si="3"/>
        <v>0</v>
      </c>
    </row>
    <row r="16" spans="1:29" s="259" customFormat="1" ht="20.100000000000001" customHeight="1">
      <c r="A16" s="425"/>
      <c r="B16" s="85">
        <v>1</v>
      </c>
      <c r="C16" s="25" t="s">
        <v>297</v>
      </c>
      <c r="D16" s="82" t="s">
        <v>596</v>
      </c>
      <c r="E16" s="185" t="s">
        <v>298</v>
      </c>
      <c r="F16" s="185" t="s">
        <v>302</v>
      </c>
      <c r="G16" s="258">
        <v>2018</v>
      </c>
      <c r="H16" s="26">
        <v>177737.4</v>
      </c>
      <c r="I16" s="22" t="s">
        <v>299</v>
      </c>
      <c r="J16" s="302"/>
      <c r="K16" s="219">
        <v>1</v>
      </c>
      <c r="L16" s="219">
        <v>1</v>
      </c>
      <c r="M16" s="219">
        <v>12</v>
      </c>
      <c r="N16" s="219"/>
      <c r="O16" s="219">
        <v>4</v>
      </c>
      <c r="P16" s="219">
        <v>42</v>
      </c>
      <c r="Q16" s="219"/>
      <c r="R16" s="219"/>
      <c r="S16" s="219"/>
      <c r="T16" s="219">
        <v>18</v>
      </c>
      <c r="U16" s="219">
        <v>3</v>
      </c>
      <c r="V16" s="219">
        <v>2</v>
      </c>
      <c r="W16" s="219"/>
      <c r="X16" s="219"/>
      <c r="Y16" s="219">
        <v>1</v>
      </c>
      <c r="Z16" s="219">
        <v>71</v>
      </c>
      <c r="AA16" s="219"/>
      <c r="AB16" s="219">
        <v>7</v>
      </c>
      <c r="AC16" s="219"/>
    </row>
    <row r="17" spans="1:29" s="259" customFormat="1" ht="20.100000000000001" customHeight="1">
      <c r="A17" s="425"/>
      <c r="B17" s="85">
        <v>2</v>
      </c>
      <c r="C17" s="25" t="s">
        <v>297</v>
      </c>
      <c r="D17" s="82" t="s">
        <v>596</v>
      </c>
      <c r="E17" s="185" t="s">
        <v>300</v>
      </c>
      <c r="F17" s="185" t="s">
        <v>301</v>
      </c>
      <c r="G17" s="258">
        <v>2018</v>
      </c>
      <c r="H17" s="26">
        <v>36253.9</v>
      </c>
      <c r="I17" s="22"/>
      <c r="J17" s="302"/>
      <c r="K17" s="219"/>
      <c r="L17" s="219"/>
      <c r="M17" s="219">
        <v>6</v>
      </c>
      <c r="N17" s="219"/>
      <c r="O17" s="219">
        <v>25</v>
      </c>
      <c r="P17" s="219">
        <v>22</v>
      </c>
      <c r="Q17" s="219"/>
      <c r="R17" s="219"/>
      <c r="S17" s="219"/>
      <c r="T17" s="219">
        <v>13</v>
      </c>
      <c r="U17" s="219">
        <v>1</v>
      </c>
      <c r="V17" s="219">
        <v>2</v>
      </c>
      <c r="W17" s="219"/>
      <c r="X17" s="219">
        <v>1</v>
      </c>
      <c r="Y17" s="219">
        <v>1</v>
      </c>
      <c r="Z17" s="219">
        <v>48</v>
      </c>
      <c r="AA17" s="219"/>
      <c r="AB17" s="219">
        <v>13</v>
      </c>
      <c r="AC17" s="219"/>
    </row>
    <row r="18" spans="1:29" s="265" customFormat="1" ht="20.100000000000001" customHeight="1">
      <c r="A18" s="425"/>
      <c r="B18" s="90">
        <f>COUNT(B19:B24)</f>
        <v>6</v>
      </c>
      <c r="C18" s="32" t="s">
        <v>71</v>
      </c>
      <c r="D18" s="32"/>
      <c r="E18" s="318"/>
      <c r="F18" s="188"/>
      <c r="G18" s="33"/>
      <c r="H18" s="34">
        <f>SUM(H19:H24)</f>
        <v>1848.8</v>
      </c>
      <c r="I18" s="305"/>
      <c r="J18" s="305">
        <f t="shared" ref="J18:AC18" si="4">SUM(J19:J24)</f>
        <v>0</v>
      </c>
      <c r="K18" s="305">
        <f t="shared" si="4"/>
        <v>0</v>
      </c>
      <c r="L18" s="305">
        <f t="shared" si="4"/>
        <v>0</v>
      </c>
      <c r="M18" s="305">
        <f t="shared" si="4"/>
        <v>0</v>
      </c>
      <c r="N18" s="305">
        <f t="shared" si="4"/>
        <v>0</v>
      </c>
      <c r="O18" s="305">
        <f t="shared" si="4"/>
        <v>0</v>
      </c>
      <c r="P18" s="305">
        <f t="shared" si="4"/>
        <v>0</v>
      </c>
      <c r="Q18" s="305">
        <f t="shared" si="4"/>
        <v>0</v>
      </c>
      <c r="R18" s="305">
        <f t="shared" si="4"/>
        <v>0</v>
      </c>
      <c r="S18" s="305">
        <f t="shared" si="4"/>
        <v>0</v>
      </c>
      <c r="T18" s="305">
        <f t="shared" si="4"/>
        <v>0</v>
      </c>
      <c r="U18" s="305">
        <f t="shared" si="4"/>
        <v>0</v>
      </c>
      <c r="V18" s="305">
        <f t="shared" si="4"/>
        <v>0</v>
      </c>
      <c r="W18" s="305">
        <f t="shared" si="4"/>
        <v>0</v>
      </c>
      <c r="X18" s="305">
        <f t="shared" si="4"/>
        <v>0</v>
      </c>
      <c r="Y18" s="305">
        <f t="shared" si="4"/>
        <v>0</v>
      </c>
      <c r="Z18" s="305">
        <f t="shared" si="4"/>
        <v>0</v>
      </c>
      <c r="AA18" s="305">
        <f t="shared" si="4"/>
        <v>0</v>
      </c>
      <c r="AB18" s="305">
        <f t="shared" si="4"/>
        <v>0</v>
      </c>
      <c r="AC18" s="305">
        <f t="shared" si="4"/>
        <v>0</v>
      </c>
    </row>
    <row r="19" spans="1:29" s="259" customFormat="1" ht="20.100000000000001" customHeight="1">
      <c r="A19" s="425"/>
      <c r="B19" s="85">
        <v>1</v>
      </c>
      <c r="C19" s="22" t="s">
        <v>381</v>
      </c>
      <c r="D19" s="88" t="s">
        <v>596</v>
      </c>
      <c r="E19" s="278" t="s">
        <v>466</v>
      </c>
      <c r="F19" s="189" t="s">
        <v>467</v>
      </c>
      <c r="G19" s="210">
        <v>2020</v>
      </c>
      <c r="H19" s="26">
        <v>126</v>
      </c>
      <c r="I19" s="302" t="s">
        <v>305</v>
      </c>
      <c r="J19" s="302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</row>
    <row r="20" spans="1:29" s="259" customFormat="1" ht="20.100000000000001" customHeight="1">
      <c r="A20" s="425"/>
      <c r="B20" s="36">
        <v>2</v>
      </c>
      <c r="C20" s="27" t="s">
        <v>381</v>
      </c>
      <c r="D20" s="88" t="s">
        <v>596</v>
      </c>
      <c r="E20" s="319" t="s">
        <v>468</v>
      </c>
      <c r="F20" s="190" t="s">
        <v>469</v>
      </c>
      <c r="G20" s="231">
        <v>2020</v>
      </c>
      <c r="H20" s="251">
        <v>136</v>
      </c>
      <c r="I20" s="220" t="s">
        <v>305</v>
      </c>
      <c r="J20" s="220"/>
      <c r="K20" s="222"/>
      <c r="L20" s="222"/>
      <c r="M20" s="222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  <c r="AA20" s="222"/>
      <c r="AB20" s="222"/>
      <c r="AC20" s="222"/>
    </row>
    <row r="21" spans="1:29" s="259" customFormat="1" ht="20.100000000000001" customHeight="1">
      <c r="A21" s="425"/>
      <c r="B21" s="36">
        <v>3</v>
      </c>
      <c r="C21" s="27" t="s">
        <v>381</v>
      </c>
      <c r="D21" s="88" t="s">
        <v>596</v>
      </c>
      <c r="E21" s="319" t="s">
        <v>470</v>
      </c>
      <c r="F21" s="190" t="s">
        <v>471</v>
      </c>
      <c r="G21" s="231">
        <v>2020</v>
      </c>
      <c r="H21" s="251">
        <v>135</v>
      </c>
      <c r="I21" s="220" t="s">
        <v>305</v>
      </c>
      <c r="J21" s="220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22"/>
      <c r="Z21" s="222"/>
      <c r="AA21" s="222"/>
      <c r="AB21" s="222"/>
      <c r="AC21" s="222"/>
    </row>
    <row r="22" spans="1:29" s="259" customFormat="1" ht="20.100000000000001" customHeight="1">
      <c r="A22" s="425"/>
      <c r="B22" s="36">
        <v>4</v>
      </c>
      <c r="C22" s="27" t="s">
        <v>381</v>
      </c>
      <c r="D22" s="88" t="s">
        <v>596</v>
      </c>
      <c r="E22" s="319" t="s">
        <v>472</v>
      </c>
      <c r="F22" s="190" t="s">
        <v>473</v>
      </c>
      <c r="G22" s="231">
        <v>2020</v>
      </c>
      <c r="H22" s="251">
        <v>135</v>
      </c>
      <c r="I22" s="220" t="s">
        <v>305</v>
      </c>
      <c r="J22" s="220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22"/>
      <c r="Z22" s="222"/>
      <c r="AA22" s="222"/>
      <c r="AB22" s="222"/>
      <c r="AC22" s="222"/>
    </row>
    <row r="23" spans="1:29" s="259" customFormat="1" ht="20.100000000000001" customHeight="1">
      <c r="A23" s="425"/>
      <c r="B23" s="36">
        <v>5</v>
      </c>
      <c r="C23" s="27" t="s">
        <v>381</v>
      </c>
      <c r="D23" s="88" t="s">
        <v>596</v>
      </c>
      <c r="E23" s="319" t="s">
        <v>474</v>
      </c>
      <c r="F23" s="190" t="s">
        <v>475</v>
      </c>
      <c r="G23" s="231">
        <v>2020</v>
      </c>
      <c r="H23" s="251">
        <v>536</v>
      </c>
      <c r="I23" s="220" t="s">
        <v>305</v>
      </c>
      <c r="J23" s="220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</row>
    <row r="24" spans="1:29" s="259" customFormat="1" ht="20.100000000000001" customHeight="1">
      <c r="A24" s="425"/>
      <c r="B24" s="36">
        <v>6</v>
      </c>
      <c r="C24" s="27" t="s">
        <v>381</v>
      </c>
      <c r="D24" s="88" t="s">
        <v>596</v>
      </c>
      <c r="E24" s="319" t="s">
        <v>476</v>
      </c>
      <c r="F24" s="190" t="s">
        <v>477</v>
      </c>
      <c r="G24" s="231">
        <v>2021</v>
      </c>
      <c r="H24" s="251">
        <v>780.8</v>
      </c>
      <c r="I24" s="82" t="s">
        <v>588</v>
      </c>
      <c r="J24" s="220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22"/>
      <c r="Z24" s="222"/>
      <c r="AA24" s="222"/>
      <c r="AB24" s="222"/>
      <c r="AC24" s="222"/>
    </row>
    <row r="25" spans="1:29" s="265" customFormat="1" ht="20.100000000000001" customHeight="1">
      <c r="A25" s="425"/>
      <c r="B25" s="90">
        <f>COUNT(B26:B35)</f>
        <v>10</v>
      </c>
      <c r="C25" s="32" t="s">
        <v>57</v>
      </c>
      <c r="D25" s="32"/>
      <c r="E25" s="318"/>
      <c r="F25" s="188"/>
      <c r="G25" s="33"/>
      <c r="H25" s="34">
        <f t="shared" ref="H25:AC25" si="5">SUM(H26:H35)</f>
        <v>4561.8999999999996</v>
      </c>
      <c r="I25" s="305"/>
      <c r="J25" s="305">
        <f t="shared" si="5"/>
        <v>0</v>
      </c>
      <c r="K25" s="305">
        <f t="shared" si="5"/>
        <v>0</v>
      </c>
      <c r="L25" s="305">
        <f t="shared" si="5"/>
        <v>0</v>
      </c>
      <c r="M25" s="305">
        <f t="shared" si="5"/>
        <v>0</v>
      </c>
      <c r="N25" s="305">
        <f t="shared" si="5"/>
        <v>0</v>
      </c>
      <c r="O25" s="305">
        <f t="shared" si="5"/>
        <v>0</v>
      </c>
      <c r="P25" s="305">
        <f t="shared" si="5"/>
        <v>0</v>
      </c>
      <c r="Q25" s="305">
        <f t="shared" si="5"/>
        <v>0</v>
      </c>
      <c r="R25" s="305">
        <f t="shared" si="5"/>
        <v>0</v>
      </c>
      <c r="S25" s="305">
        <f t="shared" si="5"/>
        <v>0</v>
      </c>
      <c r="T25" s="305">
        <f t="shared" si="5"/>
        <v>0</v>
      </c>
      <c r="U25" s="305">
        <f t="shared" si="5"/>
        <v>0</v>
      </c>
      <c r="V25" s="305">
        <f t="shared" si="5"/>
        <v>0</v>
      </c>
      <c r="W25" s="305">
        <f t="shared" si="5"/>
        <v>0</v>
      </c>
      <c r="X25" s="305">
        <f t="shared" si="5"/>
        <v>0</v>
      </c>
      <c r="Y25" s="305">
        <f t="shared" si="5"/>
        <v>0</v>
      </c>
      <c r="Z25" s="305">
        <f t="shared" si="5"/>
        <v>9</v>
      </c>
      <c r="AA25" s="305">
        <f t="shared" si="5"/>
        <v>1</v>
      </c>
      <c r="AB25" s="305">
        <f t="shared" si="5"/>
        <v>0</v>
      </c>
      <c r="AC25" s="305">
        <f t="shared" si="5"/>
        <v>0</v>
      </c>
    </row>
    <row r="26" spans="1:29" s="265" customFormat="1" ht="20.100000000000001" customHeight="1">
      <c r="A26" s="425"/>
      <c r="B26" s="85">
        <v>1</v>
      </c>
      <c r="C26" s="22" t="s">
        <v>23</v>
      </c>
      <c r="D26" s="82" t="s">
        <v>596</v>
      </c>
      <c r="E26" s="278" t="s">
        <v>303</v>
      </c>
      <c r="F26" s="189" t="s">
        <v>304</v>
      </c>
      <c r="G26" s="210">
        <v>2020</v>
      </c>
      <c r="H26" s="26">
        <v>39</v>
      </c>
      <c r="I26" s="302" t="s">
        <v>305</v>
      </c>
      <c r="J26" s="302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</row>
    <row r="27" spans="1:29" s="265" customFormat="1" ht="20.100000000000001" customHeight="1">
      <c r="A27" s="425"/>
      <c r="B27" s="85">
        <v>2</v>
      </c>
      <c r="C27" s="22" t="s">
        <v>23</v>
      </c>
      <c r="D27" s="82" t="s">
        <v>596</v>
      </c>
      <c r="E27" s="278" t="s">
        <v>306</v>
      </c>
      <c r="F27" s="278" t="s">
        <v>307</v>
      </c>
      <c r="G27" s="210">
        <v>2020</v>
      </c>
      <c r="H27" s="26">
        <v>334.4</v>
      </c>
      <c r="I27" s="302" t="s">
        <v>305</v>
      </c>
      <c r="J27" s="302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</row>
    <row r="28" spans="1:29" s="265" customFormat="1" ht="20.100000000000001" customHeight="1">
      <c r="A28" s="425"/>
      <c r="B28" s="85">
        <v>3</v>
      </c>
      <c r="C28" s="22" t="s">
        <v>23</v>
      </c>
      <c r="D28" s="82" t="s">
        <v>596</v>
      </c>
      <c r="E28" s="278" t="s">
        <v>308</v>
      </c>
      <c r="F28" s="278" t="s">
        <v>309</v>
      </c>
      <c r="G28" s="210">
        <v>2020</v>
      </c>
      <c r="H28" s="26">
        <v>120.3</v>
      </c>
      <c r="I28" s="302" t="s">
        <v>305</v>
      </c>
      <c r="J28" s="302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</row>
    <row r="29" spans="1:29" s="265" customFormat="1" ht="20.100000000000001" customHeight="1">
      <c r="A29" s="425"/>
      <c r="B29" s="85">
        <v>4</v>
      </c>
      <c r="C29" s="22" t="s">
        <v>23</v>
      </c>
      <c r="D29" s="82" t="s">
        <v>596</v>
      </c>
      <c r="E29" s="278" t="s">
        <v>310</v>
      </c>
      <c r="F29" s="278" t="s">
        <v>311</v>
      </c>
      <c r="G29" s="210">
        <v>2020</v>
      </c>
      <c r="H29" s="26">
        <v>615.79999999999995</v>
      </c>
      <c r="I29" s="218" t="s">
        <v>305</v>
      </c>
      <c r="J29" s="302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</row>
    <row r="30" spans="1:29" s="265" customFormat="1" ht="20.100000000000001" customHeight="1">
      <c r="A30" s="425"/>
      <c r="B30" s="85">
        <v>5</v>
      </c>
      <c r="C30" s="22" t="s">
        <v>23</v>
      </c>
      <c r="D30" s="82" t="s">
        <v>596</v>
      </c>
      <c r="E30" s="278" t="s">
        <v>312</v>
      </c>
      <c r="F30" s="278" t="s">
        <v>313</v>
      </c>
      <c r="G30" s="210">
        <v>2020</v>
      </c>
      <c r="H30" s="26">
        <v>568.4</v>
      </c>
      <c r="I30" s="218" t="s">
        <v>305</v>
      </c>
      <c r="J30" s="302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</row>
    <row r="31" spans="1:29" s="265" customFormat="1" ht="20.100000000000001" customHeight="1">
      <c r="A31" s="425"/>
      <c r="B31" s="85">
        <v>6</v>
      </c>
      <c r="C31" s="22" t="s">
        <v>23</v>
      </c>
      <c r="D31" s="82" t="s">
        <v>596</v>
      </c>
      <c r="E31" s="278" t="s">
        <v>314</v>
      </c>
      <c r="F31" s="278" t="s">
        <v>315</v>
      </c>
      <c r="G31" s="210">
        <v>2020</v>
      </c>
      <c r="H31" s="26">
        <v>128.6</v>
      </c>
      <c r="I31" s="218" t="s">
        <v>305</v>
      </c>
      <c r="J31" s="302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>
        <v>1</v>
      </c>
      <c r="AA31" s="24"/>
      <c r="AB31" s="24"/>
      <c r="AC31" s="24"/>
    </row>
    <row r="32" spans="1:29" s="265" customFormat="1" ht="20.100000000000001" customHeight="1">
      <c r="A32" s="425"/>
      <c r="B32" s="85">
        <v>7</v>
      </c>
      <c r="C32" s="22" t="s">
        <v>23</v>
      </c>
      <c r="D32" s="82" t="s">
        <v>596</v>
      </c>
      <c r="E32" s="278" t="s">
        <v>316</v>
      </c>
      <c r="F32" s="278" t="s">
        <v>317</v>
      </c>
      <c r="G32" s="210">
        <v>2020</v>
      </c>
      <c r="H32" s="26">
        <v>754.9</v>
      </c>
      <c r="I32" s="218" t="s">
        <v>305</v>
      </c>
      <c r="J32" s="302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>
        <v>2</v>
      </c>
      <c r="AA32" s="24"/>
      <c r="AB32" s="24"/>
      <c r="AC32" s="24"/>
    </row>
    <row r="33" spans="1:29" s="265" customFormat="1" ht="20.100000000000001" customHeight="1">
      <c r="A33" s="425"/>
      <c r="B33" s="85">
        <v>8</v>
      </c>
      <c r="C33" s="22" t="s">
        <v>23</v>
      </c>
      <c r="D33" s="82" t="s">
        <v>596</v>
      </c>
      <c r="E33" s="278" t="s">
        <v>318</v>
      </c>
      <c r="F33" s="278" t="s">
        <v>319</v>
      </c>
      <c r="G33" s="210">
        <v>2020</v>
      </c>
      <c r="H33" s="26">
        <v>745.6</v>
      </c>
      <c r="I33" s="218" t="s">
        <v>305</v>
      </c>
      <c r="J33" s="302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>
        <v>2</v>
      </c>
      <c r="AA33" s="24"/>
      <c r="AB33" s="24"/>
      <c r="AC33" s="24"/>
    </row>
    <row r="34" spans="1:29" s="265" customFormat="1" ht="20.100000000000001" customHeight="1">
      <c r="A34" s="425"/>
      <c r="B34" s="85">
        <v>9</v>
      </c>
      <c r="C34" s="22" t="s">
        <v>23</v>
      </c>
      <c r="D34" s="82" t="s">
        <v>596</v>
      </c>
      <c r="E34" s="278" t="s">
        <v>322</v>
      </c>
      <c r="F34" s="278" t="s">
        <v>320</v>
      </c>
      <c r="G34" s="210">
        <v>2020</v>
      </c>
      <c r="H34" s="26">
        <v>126.3</v>
      </c>
      <c r="I34" s="218" t="s">
        <v>305</v>
      </c>
      <c r="J34" s="302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>
        <v>1</v>
      </c>
      <c r="AA34" s="24"/>
      <c r="AB34" s="24"/>
      <c r="AC34" s="24"/>
    </row>
    <row r="35" spans="1:29" s="265" customFormat="1" ht="20.100000000000001" customHeight="1">
      <c r="A35" s="425"/>
      <c r="B35" s="85">
        <v>10</v>
      </c>
      <c r="C35" s="22" t="s">
        <v>23</v>
      </c>
      <c r="D35" s="82" t="s">
        <v>596</v>
      </c>
      <c r="E35" s="278" t="s">
        <v>323</v>
      </c>
      <c r="F35" s="278" t="s">
        <v>321</v>
      </c>
      <c r="G35" s="210">
        <v>2021</v>
      </c>
      <c r="H35" s="26">
        <v>1128.5999999999999</v>
      </c>
      <c r="I35" s="82" t="s">
        <v>588</v>
      </c>
      <c r="J35" s="302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>
        <v>3</v>
      </c>
      <c r="AA35" s="24">
        <v>1</v>
      </c>
      <c r="AB35" s="24"/>
      <c r="AC35" s="24"/>
    </row>
    <row r="36" spans="1:29" s="306" customFormat="1" ht="20.100000000000001" customHeight="1" thickBot="1">
      <c r="A36" s="426"/>
      <c r="B36" s="97">
        <f>SUM(B5,B8,B15,B18,B25)</f>
        <v>26</v>
      </c>
      <c r="C36" s="93"/>
      <c r="D36" s="93"/>
      <c r="E36" s="281"/>
      <c r="F36" s="282"/>
      <c r="G36" s="94"/>
      <c r="H36" s="250">
        <f>SUM(H5,H8,H15,H18,H25)</f>
        <v>334975</v>
      </c>
      <c r="I36" s="226"/>
      <c r="J36" s="225">
        <f t="shared" ref="J36:AC36" si="6">SUM(J5,J8,J15,J18,J25)</f>
        <v>5</v>
      </c>
      <c r="K36" s="225">
        <f t="shared" si="6"/>
        <v>2</v>
      </c>
      <c r="L36" s="225">
        <f t="shared" si="6"/>
        <v>3</v>
      </c>
      <c r="M36" s="225">
        <f t="shared" si="6"/>
        <v>58</v>
      </c>
      <c r="N36" s="225">
        <f t="shared" si="6"/>
        <v>4</v>
      </c>
      <c r="O36" s="225">
        <f t="shared" si="6"/>
        <v>112</v>
      </c>
      <c r="P36" s="225">
        <f t="shared" si="6"/>
        <v>146</v>
      </c>
      <c r="Q36" s="225">
        <f t="shared" si="6"/>
        <v>9</v>
      </c>
      <c r="R36" s="225">
        <f t="shared" si="6"/>
        <v>2</v>
      </c>
      <c r="S36" s="225">
        <f t="shared" si="6"/>
        <v>1</v>
      </c>
      <c r="T36" s="225">
        <f t="shared" si="6"/>
        <v>63</v>
      </c>
      <c r="U36" s="225">
        <f t="shared" si="6"/>
        <v>13</v>
      </c>
      <c r="V36" s="225">
        <f t="shared" si="6"/>
        <v>9</v>
      </c>
      <c r="W36" s="225">
        <f t="shared" si="6"/>
        <v>0</v>
      </c>
      <c r="X36" s="225">
        <f t="shared" si="6"/>
        <v>4</v>
      </c>
      <c r="Y36" s="225">
        <f t="shared" si="6"/>
        <v>3</v>
      </c>
      <c r="Z36" s="225">
        <f t="shared" si="6"/>
        <v>346</v>
      </c>
      <c r="AA36" s="225">
        <f t="shared" si="6"/>
        <v>1</v>
      </c>
      <c r="AB36" s="225">
        <f t="shared" si="6"/>
        <v>78</v>
      </c>
      <c r="AC36" s="225">
        <f t="shared" si="6"/>
        <v>96</v>
      </c>
    </row>
    <row r="37" spans="1:29" s="265" customFormat="1" ht="20.100000000000001" customHeight="1">
      <c r="A37" s="424" t="s">
        <v>557</v>
      </c>
      <c r="B37" s="96">
        <f>COUNT(B38:B38)</f>
        <v>1</v>
      </c>
      <c r="C37" s="19" t="s">
        <v>25</v>
      </c>
      <c r="D37" s="19"/>
      <c r="E37" s="275"/>
      <c r="F37" s="186"/>
      <c r="G37" s="20"/>
      <c r="H37" s="21">
        <f t="shared" ref="H37:AC37" si="7">SUM(H38:H38)</f>
        <v>301</v>
      </c>
      <c r="I37" s="209"/>
      <c r="J37" s="209">
        <f t="shared" si="7"/>
        <v>0</v>
      </c>
      <c r="K37" s="209">
        <f t="shared" si="7"/>
        <v>0</v>
      </c>
      <c r="L37" s="209">
        <f t="shared" si="7"/>
        <v>0</v>
      </c>
      <c r="M37" s="209">
        <f t="shared" si="7"/>
        <v>0</v>
      </c>
      <c r="N37" s="209">
        <f t="shared" si="7"/>
        <v>0</v>
      </c>
      <c r="O37" s="209">
        <f t="shared" si="7"/>
        <v>0</v>
      </c>
      <c r="P37" s="209">
        <f t="shared" si="7"/>
        <v>0</v>
      </c>
      <c r="Q37" s="209">
        <f t="shared" si="7"/>
        <v>0</v>
      </c>
      <c r="R37" s="209">
        <f t="shared" si="7"/>
        <v>0</v>
      </c>
      <c r="S37" s="209">
        <f t="shared" si="7"/>
        <v>0</v>
      </c>
      <c r="T37" s="209">
        <f t="shared" si="7"/>
        <v>0</v>
      </c>
      <c r="U37" s="209">
        <f t="shared" si="7"/>
        <v>0</v>
      </c>
      <c r="V37" s="209">
        <f t="shared" si="7"/>
        <v>0</v>
      </c>
      <c r="W37" s="209">
        <f t="shared" si="7"/>
        <v>0</v>
      </c>
      <c r="X37" s="209">
        <f t="shared" si="7"/>
        <v>0</v>
      </c>
      <c r="Y37" s="209">
        <f t="shared" si="7"/>
        <v>0</v>
      </c>
      <c r="Z37" s="209">
        <f t="shared" si="7"/>
        <v>0</v>
      </c>
      <c r="AA37" s="209">
        <f t="shared" si="7"/>
        <v>0</v>
      </c>
      <c r="AB37" s="209">
        <f t="shared" si="7"/>
        <v>0</v>
      </c>
      <c r="AC37" s="209">
        <f t="shared" si="7"/>
        <v>0</v>
      </c>
    </row>
    <row r="38" spans="1:29" s="259" customFormat="1" ht="20.100000000000001" customHeight="1">
      <c r="A38" s="425"/>
      <c r="B38" s="85">
        <v>1</v>
      </c>
      <c r="C38" s="22" t="s">
        <v>215</v>
      </c>
      <c r="D38" s="82" t="s">
        <v>596</v>
      </c>
      <c r="E38" s="277" t="s">
        <v>324</v>
      </c>
      <c r="F38" s="187" t="s">
        <v>325</v>
      </c>
      <c r="G38" s="210">
        <v>2014</v>
      </c>
      <c r="H38" s="26">
        <v>301</v>
      </c>
      <c r="I38" s="22"/>
      <c r="J38" s="302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</row>
    <row r="39" spans="1:29" s="265" customFormat="1" ht="20.100000000000001" customHeight="1">
      <c r="A39" s="425"/>
      <c r="B39" s="96">
        <f>COUNT(B40:B43)</f>
        <v>4</v>
      </c>
      <c r="C39" s="19" t="s">
        <v>56</v>
      </c>
      <c r="D39" s="19"/>
      <c r="E39" s="275"/>
      <c r="F39" s="186"/>
      <c r="G39" s="20"/>
      <c r="H39" s="21">
        <f>SUM(H40:H43)</f>
        <v>5410</v>
      </c>
      <c r="I39" s="209"/>
      <c r="J39" s="209">
        <f t="shared" ref="J39:AC39" si="8">SUM(J40:J43)</f>
        <v>0</v>
      </c>
      <c r="K39" s="209">
        <f t="shared" si="8"/>
        <v>0</v>
      </c>
      <c r="L39" s="209">
        <f t="shared" si="8"/>
        <v>1</v>
      </c>
      <c r="M39" s="209">
        <f t="shared" si="8"/>
        <v>2</v>
      </c>
      <c r="N39" s="209">
        <f t="shared" si="8"/>
        <v>0</v>
      </c>
      <c r="O39" s="209">
        <f t="shared" si="8"/>
        <v>4</v>
      </c>
      <c r="P39" s="209">
        <f t="shared" si="8"/>
        <v>6</v>
      </c>
      <c r="Q39" s="209">
        <f t="shared" si="8"/>
        <v>0</v>
      </c>
      <c r="R39" s="209">
        <f t="shared" si="8"/>
        <v>0</v>
      </c>
      <c r="S39" s="209">
        <f t="shared" si="8"/>
        <v>0</v>
      </c>
      <c r="T39" s="209">
        <f t="shared" si="8"/>
        <v>13</v>
      </c>
      <c r="U39" s="209">
        <f t="shared" si="8"/>
        <v>0</v>
      </c>
      <c r="V39" s="209">
        <f t="shared" si="8"/>
        <v>0</v>
      </c>
      <c r="W39" s="209">
        <f t="shared" si="8"/>
        <v>0</v>
      </c>
      <c r="X39" s="209">
        <f t="shared" si="8"/>
        <v>0</v>
      </c>
      <c r="Y39" s="209">
        <f t="shared" si="8"/>
        <v>0</v>
      </c>
      <c r="Z39" s="209">
        <f t="shared" si="8"/>
        <v>4</v>
      </c>
      <c r="AA39" s="209">
        <f t="shared" si="8"/>
        <v>2</v>
      </c>
      <c r="AB39" s="209">
        <f t="shared" si="8"/>
        <v>0</v>
      </c>
      <c r="AC39" s="209">
        <f t="shared" si="8"/>
        <v>0</v>
      </c>
    </row>
    <row r="40" spans="1:29" s="259" customFormat="1" ht="20.100000000000001" customHeight="1">
      <c r="A40" s="425"/>
      <c r="B40" s="22">
        <v>1</v>
      </c>
      <c r="C40" s="22" t="s">
        <v>251</v>
      </c>
      <c r="D40" s="82" t="s">
        <v>596</v>
      </c>
      <c r="E40" s="278" t="s">
        <v>326</v>
      </c>
      <c r="F40" s="189" t="s">
        <v>327</v>
      </c>
      <c r="G40" s="210">
        <v>2008</v>
      </c>
      <c r="H40" s="26">
        <v>2900</v>
      </c>
      <c r="I40" s="24"/>
      <c r="J40" s="24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</row>
    <row r="41" spans="1:29" s="259" customFormat="1" ht="20.100000000000001" customHeight="1">
      <c r="A41" s="425"/>
      <c r="B41" s="22">
        <v>2</v>
      </c>
      <c r="C41" s="22" t="s">
        <v>251</v>
      </c>
      <c r="D41" s="82" t="s">
        <v>596</v>
      </c>
      <c r="E41" s="278" t="s">
        <v>328</v>
      </c>
      <c r="F41" s="189" t="s">
        <v>329</v>
      </c>
      <c r="G41" s="210">
        <v>2014</v>
      </c>
      <c r="H41" s="26">
        <v>1167</v>
      </c>
      <c r="I41" s="24"/>
      <c r="J41" s="24"/>
      <c r="K41" s="222"/>
      <c r="L41" s="222">
        <v>1</v>
      </c>
      <c r="M41" s="222"/>
      <c r="N41" s="222"/>
      <c r="O41" s="222"/>
      <c r="P41" s="222"/>
      <c r="Q41" s="222"/>
      <c r="R41" s="222"/>
      <c r="S41" s="222"/>
      <c r="T41" s="222">
        <v>4</v>
      </c>
      <c r="U41" s="222"/>
      <c r="V41" s="222"/>
      <c r="W41" s="222"/>
      <c r="X41" s="222"/>
      <c r="Y41" s="222"/>
      <c r="Z41" s="222"/>
      <c r="AA41" s="222">
        <v>2</v>
      </c>
      <c r="AB41" s="222"/>
      <c r="AC41" s="222"/>
    </row>
    <row r="42" spans="1:29" s="259" customFormat="1" ht="20.100000000000001" customHeight="1">
      <c r="A42" s="425"/>
      <c r="B42" s="22">
        <v>3</v>
      </c>
      <c r="C42" s="22" t="s">
        <v>251</v>
      </c>
      <c r="D42" s="82" t="s">
        <v>596</v>
      </c>
      <c r="E42" s="278" t="s">
        <v>607</v>
      </c>
      <c r="F42" s="189" t="s">
        <v>608</v>
      </c>
      <c r="G42" s="210">
        <v>2019</v>
      </c>
      <c r="H42" s="26">
        <v>569</v>
      </c>
      <c r="I42" s="24"/>
      <c r="J42" s="24"/>
      <c r="K42" s="222"/>
      <c r="L42" s="222"/>
      <c r="M42" s="222">
        <v>1</v>
      </c>
      <c r="N42" s="222"/>
      <c r="O42" s="222">
        <v>4</v>
      </c>
      <c r="P42" s="222">
        <v>3</v>
      </c>
      <c r="Q42" s="222"/>
      <c r="R42" s="222"/>
      <c r="S42" s="222"/>
      <c r="T42" s="222">
        <v>5</v>
      </c>
      <c r="U42" s="222"/>
      <c r="V42" s="222"/>
      <c r="W42" s="222"/>
      <c r="X42" s="222"/>
      <c r="Y42" s="222"/>
      <c r="Z42" s="222">
        <v>4</v>
      </c>
      <c r="AA42" s="222"/>
      <c r="AB42" s="222"/>
      <c r="AC42" s="222"/>
    </row>
    <row r="43" spans="1:29" s="259" customFormat="1" ht="20.100000000000001" customHeight="1">
      <c r="A43" s="425"/>
      <c r="B43" s="22">
        <v>4</v>
      </c>
      <c r="C43" s="22" t="s">
        <v>251</v>
      </c>
      <c r="D43" s="82" t="s">
        <v>596</v>
      </c>
      <c r="E43" s="278" t="s">
        <v>609</v>
      </c>
      <c r="F43" s="189" t="s">
        <v>610</v>
      </c>
      <c r="G43" s="210">
        <v>2019</v>
      </c>
      <c r="H43" s="26">
        <v>774</v>
      </c>
      <c r="I43" s="24"/>
      <c r="J43" s="24"/>
      <c r="K43" s="222"/>
      <c r="L43" s="222"/>
      <c r="M43" s="222">
        <v>1</v>
      </c>
      <c r="N43" s="222"/>
      <c r="O43" s="222"/>
      <c r="P43" s="222">
        <v>3</v>
      </c>
      <c r="Q43" s="222"/>
      <c r="R43" s="222"/>
      <c r="S43" s="222"/>
      <c r="T43" s="222">
        <v>4</v>
      </c>
      <c r="U43" s="222"/>
      <c r="V43" s="222"/>
      <c r="W43" s="222"/>
      <c r="X43" s="222"/>
      <c r="Y43" s="222"/>
      <c r="Z43" s="222"/>
      <c r="AA43" s="222"/>
      <c r="AB43" s="222"/>
      <c r="AC43" s="222"/>
    </row>
    <row r="44" spans="1:29" s="306" customFormat="1" ht="20.100000000000001" customHeight="1" thickBot="1">
      <c r="A44" s="426"/>
      <c r="B44" s="97">
        <f>SUM(B37,B39)</f>
        <v>5</v>
      </c>
      <c r="C44" s="93"/>
      <c r="D44" s="93"/>
      <c r="E44" s="281"/>
      <c r="F44" s="282"/>
      <c r="G44" s="94"/>
      <c r="H44" s="250">
        <f>SUM(H37,H39)</f>
        <v>5711</v>
      </c>
      <c r="I44" s="226"/>
      <c r="J44" s="225">
        <f t="shared" ref="J44:AC44" si="9">SUM(J37,J39)</f>
        <v>0</v>
      </c>
      <c r="K44" s="225">
        <f t="shared" si="9"/>
        <v>0</v>
      </c>
      <c r="L44" s="225">
        <f t="shared" si="9"/>
        <v>1</v>
      </c>
      <c r="M44" s="225">
        <f t="shared" si="9"/>
        <v>2</v>
      </c>
      <c r="N44" s="225">
        <f t="shared" si="9"/>
        <v>0</v>
      </c>
      <c r="O44" s="225">
        <f t="shared" si="9"/>
        <v>4</v>
      </c>
      <c r="P44" s="225">
        <f t="shared" si="9"/>
        <v>6</v>
      </c>
      <c r="Q44" s="225">
        <f t="shared" si="9"/>
        <v>0</v>
      </c>
      <c r="R44" s="225">
        <f t="shared" si="9"/>
        <v>0</v>
      </c>
      <c r="S44" s="225">
        <f t="shared" si="9"/>
        <v>0</v>
      </c>
      <c r="T44" s="225">
        <f t="shared" si="9"/>
        <v>13</v>
      </c>
      <c r="U44" s="225">
        <f t="shared" si="9"/>
        <v>0</v>
      </c>
      <c r="V44" s="225">
        <f t="shared" si="9"/>
        <v>0</v>
      </c>
      <c r="W44" s="225">
        <f t="shared" si="9"/>
        <v>0</v>
      </c>
      <c r="X44" s="225">
        <f t="shared" si="9"/>
        <v>0</v>
      </c>
      <c r="Y44" s="225">
        <f t="shared" si="9"/>
        <v>0</v>
      </c>
      <c r="Z44" s="225">
        <f t="shared" si="9"/>
        <v>4</v>
      </c>
      <c r="AA44" s="225">
        <f t="shared" si="9"/>
        <v>2</v>
      </c>
      <c r="AB44" s="225">
        <f t="shared" si="9"/>
        <v>0</v>
      </c>
      <c r="AC44" s="225">
        <f t="shared" si="9"/>
        <v>0</v>
      </c>
    </row>
    <row r="45" spans="1:29" s="265" customFormat="1" ht="20.100000000000001" customHeight="1">
      <c r="A45" s="424" t="s">
        <v>558</v>
      </c>
      <c r="B45" s="96">
        <f>COUNT(B46:B46)</f>
        <v>1</v>
      </c>
      <c r="C45" s="19" t="s">
        <v>24</v>
      </c>
      <c r="D45" s="19"/>
      <c r="E45" s="275"/>
      <c r="F45" s="186"/>
      <c r="G45" s="20"/>
      <c r="H45" s="21">
        <f t="shared" ref="H45:AC45" si="10">SUM(H46:H46)</f>
        <v>16250</v>
      </c>
      <c r="I45" s="209"/>
      <c r="J45" s="209">
        <f t="shared" si="10"/>
        <v>0</v>
      </c>
      <c r="K45" s="209">
        <f t="shared" si="10"/>
        <v>1</v>
      </c>
      <c r="L45" s="209">
        <f t="shared" si="10"/>
        <v>0</v>
      </c>
      <c r="M45" s="209">
        <f t="shared" si="10"/>
        <v>4</v>
      </c>
      <c r="N45" s="209">
        <f t="shared" si="10"/>
        <v>0</v>
      </c>
      <c r="O45" s="209">
        <f t="shared" si="10"/>
        <v>2</v>
      </c>
      <c r="P45" s="209">
        <f t="shared" si="10"/>
        <v>5</v>
      </c>
      <c r="Q45" s="209">
        <f t="shared" si="10"/>
        <v>0</v>
      </c>
      <c r="R45" s="209">
        <f t="shared" si="10"/>
        <v>0</v>
      </c>
      <c r="S45" s="209">
        <f t="shared" si="10"/>
        <v>0</v>
      </c>
      <c r="T45" s="209">
        <f t="shared" si="10"/>
        <v>7</v>
      </c>
      <c r="U45" s="209">
        <f t="shared" si="10"/>
        <v>2</v>
      </c>
      <c r="V45" s="209">
        <f t="shared" si="10"/>
        <v>1</v>
      </c>
      <c r="W45" s="209">
        <f t="shared" si="10"/>
        <v>0</v>
      </c>
      <c r="X45" s="209">
        <f t="shared" si="10"/>
        <v>1</v>
      </c>
      <c r="Y45" s="209">
        <f t="shared" si="10"/>
        <v>1</v>
      </c>
      <c r="Z45" s="209">
        <f t="shared" si="10"/>
        <v>23</v>
      </c>
      <c r="AA45" s="209">
        <f t="shared" si="10"/>
        <v>0</v>
      </c>
      <c r="AB45" s="209">
        <f t="shared" si="10"/>
        <v>10</v>
      </c>
      <c r="AC45" s="209">
        <f t="shared" si="10"/>
        <v>0</v>
      </c>
    </row>
    <row r="46" spans="1:29" s="259" customFormat="1" ht="20.100000000000001" customHeight="1">
      <c r="A46" s="425"/>
      <c r="B46" s="85">
        <v>1</v>
      </c>
      <c r="C46" s="25" t="s">
        <v>297</v>
      </c>
      <c r="D46" s="181" t="s">
        <v>575</v>
      </c>
      <c r="E46" s="185" t="s">
        <v>330</v>
      </c>
      <c r="F46" s="185" t="s">
        <v>331</v>
      </c>
      <c r="G46" s="258">
        <v>2016</v>
      </c>
      <c r="H46" s="26">
        <v>16250</v>
      </c>
      <c r="I46" s="22"/>
      <c r="J46" s="302"/>
      <c r="K46" s="219">
        <v>1</v>
      </c>
      <c r="L46" s="219"/>
      <c r="M46" s="219">
        <v>4</v>
      </c>
      <c r="N46" s="219"/>
      <c r="O46" s="219">
        <v>2</v>
      </c>
      <c r="P46" s="219">
        <v>5</v>
      </c>
      <c r="Q46" s="219"/>
      <c r="R46" s="219"/>
      <c r="S46" s="219"/>
      <c r="T46" s="219">
        <v>7</v>
      </c>
      <c r="U46" s="219">
        <v>2</v>
      </c>
      <c r="V46" s="219">
        <v>1</v>
      </c>
      <c r="W46" s="219"/>
      <c r="X46" s="219">
        <v>1</v>
      </c>
      <c r="Y46" s="219">
        <v>1</v>
      </c>
      <c r="Z46" s="219">
        <v>23</v>
      </c>
      <c r="AA46" s="219"/>
      <c r="AB46" s="219">
        <v>10</v>
      </c>
      <c r="AC46" s="219"/>
    </row>
    <row r="47" spans="1:29" s="265" customFormat="1" ht="20.100000000000001" customHeight="1">
      <c r="A47" s="425"/>
      <c r="B47" s="96">
        <f>COUNT(B48:B52)</f>
        <v>5</v>
      </c>
      <c r="C47" s="19" t="s">
        <v>56</v>
      </c>
      <c r="D47" s="19"/>
      <c r="E47" s="275"/>
      <c r="F47" s="186"/>
      <c r="G47" s="20"/>
      <c r="H47" s="21">
        <f>SUM(H48:H52)</f>
        <v>7196</v>
      </c>
      <c r="I47" s="209"/>
      <c r="J47" s="209">
        <f t="shared" ref="J47:AC47" si="11">SUM(J48:J52)</f>
        <v>0</v>
      </c>
      <c r="K47" s="209">
        <f t="shared" si="11"/>
        <v>0</v>
      </c>
      <c r="L47" s="209">
        <f t="shared" si="11"/>
        <v>2</v>
      </c>
      <c r="M47" s="209">
        <f t="shared" si="11"/>
        <v>3</v>
      </c>
      <c r="N47" s="209">
        <f t="shared" si="11"/>
        <v>0</v>
      </c>
      <c r="O47" s="209">
        <f t="shared" si="11"/>
        <v>15</v>
      </c>
      <c r="P47" s="209">
        <f t="shared" si="11"/>
        <v>4</v>
      </c>
      <c r="Q47" s="209">
        <f t="shared" si="11"/>
        <v>1</v>
      </c>
      <c r="R47" s="209">
        <f t="shared" si="11"/>
        <v>1</v>
      </c>
      <c r="S47" s="209">
        <f t="shared" si="11"/>
        <v>0</v>
      </c>
      <c r="T47" s="209">
        <f t="shared" si="11"/>
        <v>14</v>
      </c>
      <c r="U47" s="209">
        <f t="shared" si="11"/>
        <v>1</v>
      </c>
      <c r="V47" s="209">
        <f t="shared" si="11"/>
        <v>0</v>
      </c>
      <c r="W47" s="209">
        <f t="shared" si="11"/>
        <v>0</v>
      </c>
      <c r="X47" s="209">
        <f t="shared" si="11"/>
        <v>0</v>
      </c>
      <c r="Y47" s="209">
        <f t="shared" si="11"/>
        <v>0</v>
      </c>
      <c r="Z47" s="209">
        <f t="shared" si="11"/>
        <v>0</v>
      </c>
      <c r="AA47" s="209">
        <f t="shared" si="11"/>
        <v>5</v>
      </c>
      <c r="AB47" s="209">
        <f t="shared" si="11"/>
        <v>0</v>
      </c>
      <c r="AC47" s="209">
        <f t="shared" si="11"/>
        <v>0</v>
      </c>
    </row>
    <row r="48" spans="1:29" s="259" customFormat="1" ht="20.100000000000001" customHeight="1">
      <c r="A48" s="425"/>
      <c r="B48" s="28">
        <v>1</v>
      </c>
      <c r="C48" s="29" t="s">
        <v>251</v>
      </c>
      <c r="D48" s="181" t="s">
        <v>575</v>
      </c>
      <c r="E48" s="320" t="s">
        <v>332</v>
      </c>
      <c r="F48" s="191" t="s">
        <v>333</v>
      </c>
      <c r="G48" s="307">
        <v>2006</v>
      </c>
      <c r="H48" s="326">
        <v>2910</v>
      </c>
      <c r="I48" s="308"/>
      <c r="J48" s="308"/>
      <c r="K48" s="219"/>
      <c r="L48" s="219"/>
      <c r="M48" s="219">
        <v>1</v>
      </c>
      <c r="N48" s="219"/>
      <c r="O48" s="219"/>
      <c r="P48" s="219">
        <v>3</v>
      </c>
      <c r="Q48" s="219"/>
      <c r="R48" s="219"/>
      <c r="S48" s="219"/>
      <c r="T48" s="219">
        <v>5</v>
      </c>
      <c r="U48" s="219">
        <v>1</v>
      </c>
      <c r="V48" s="219"/>
      <c r="W48" s="219"/>
      <c r="X48" s="219"/>
      <c r="Y48" s="219"/>
      <c r="Z48" s="219"/>
      <c r="AA48" s="219">
        <v>2</v>
      </c>
      <c r="AB48" s="219"/>
      <c r="AC48" s="219"/>
    </row>
    <row r="49" spans="1:29" s="259" customFormat="1" ht="20.100000000000001" customHeight="1">
      <c r="A49" s="425"/>
      <c r="B49" s="22">
        <v>2</v>
      </c>
      <c r="C49" s="22" t="s">
        <v>251</v>
      </c>
      <c r="D49" s="181" t="s">
        <v>575</v>
      </c>
      <c r="E49" s="278" t="s">
        <v>334</v>
      </c>
      <c r="F49" s="189" t="s">
        <v>335</v>
      </c>
      <c r="G49" s="210">
        <v>2018</v>
      </c>
      <c r="H49" s="26">
        <v>800</v>
      </c>
      <c r="I49" s="24"/>
      <c r="J49" s="24"/>
      <c r="K49" s="222"/>
      <c r="L49" s="222"/>
      <c r="M49" s="222">
        <v>1</v>
      </c>
      <c r="N49" s="222"/>
      <c r="O49" s="222">
        <v>4</v>
      </c>
      <c r="P49" s="222"/>
      <c r="Q49" s="222">
        <v>1</v>
      </c>
      <c r="R49" s="222">
        <v>1</v>
      </c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</row>
    <row r="50" spans="1:29" s="259" customFormat="1" ht="20.100000000000001" customHeight="1">
      <c r="A50" s="425"/>
      <c r="B50" s="22">
        <v>3</v>
      </c>
      <c r="C50" s="22" t="s">
        <v>251</v>
      </c>
      <c r="D50" s="181" t="s">
        <v>575</v>
      </c>
      <c r="E50" s="278" t="s">
        <v>561</v>
      </c>
      <c r="F50" s="189" t="s">
        <v>562</v>
      </c>
      <c r="G50" s="210">
        <v>2020</v>
      </c>
      <c r="H50" s="26">
        <v>2000</v>
      </c>
      <c r="I50" s="24" t="s">
        <v>336</v>
      </c>
      <c r="J50" s="24"/>
      <c r="K50" s="222"/>
      <c r="L50" s="222">
        <v>1</v>
      </c>
      <c r="M50" s="222"/>
      <c r="N50" s="222"/>
      <c r="O50" s="222">
        <v>6</v>
      </c>
      <c r="P50" s="222"/>
      <c r="Q50" s="222"/>
      <c r="R50" s="222"/>
      <c r="S50" s="222"/>
      <c r="T50" s="222">
        <v>2</v>
      </c>
      <c r="U50" s="222"/>
      <c r="V50" s="222"/>
      <c r="W50" s="222"/>
      <c r="X50" s="222"/>
      <c r="Y50" s="222"/>
      <c r="Z50" s="222"/>
      <c r="AA50" s="222">
        <v>3</v>
      </c>
      <c r="AB50" s="222"/>
      <c r="AC50" s="222"/>
    </row>
    <row r="51" spans="1:29" s="259" customFormat="1" ht="20.100000000000001" customHeight="1">
      <c r="A51" s="425"/>
      <c r="B51" s="22">
        <v>4</v>
      </c>
      <c r="C51" s="22" t="s">
        <v>251</v>
      </c>
      <c r="D51" s="181" t="s">
        <v>575</v>
      </c>
      <c r="E51" s="278" t="s">
        <v>611</v>
      </c>
      <c r="F51" s="189" t="s">
        <v>612</v>
      </c>
      <c r="G51" s="210">
        <v>2020</v>
      </c>
      <c r="H51" s="26">
        <v>1157</v>
      </c>
      <c r="I51" s="24" t="s">
        <v>336</v>
      </c>
      <c r="J51" s="24"/>
      <c r="K51" s="222"/>
      <c r="L51" s="222">
        <v>1</v>
      </c>
      <c r="M51" s="222"/>
      <c r="N51" s="222"/>
      <c r="O51" s="222">
        <v>5</v>
      </c>
      <c r="P51" s="222"/>
      <c r="Q51" s="222"/>
      <c r="R51" s="222"/>
      <c r="S51" s="222"/>
      <c r="T51" s="222">
        <v>5</v>
      </c>
      <c r="U51" s="222"/>
      <c r="V51" s="222"/>
      <c r="W51" s="222"/>
      <c r="X51" s="222"/>
      <c r="Y51" s="222"/>
      <c r="Z51" s="222"/>
      <c r="AA51" s="222"/>
      <c r="AB51" s="222"/>
      <c r="AC51" s="222"/>
    </row>
    <row r="52" spans="1:29" s="259" customFormat="1" ht="20.100000000000001" customHeight="1">
      <c r="A52" s="425"/>
      <c r="B52" s="22">
        <v>5</v>
      </c>
      <c r="C52" s="22" t="s">
        <v>251</v>
      </c>
      <c r="D52" s="22" t="s">
        <v>575</v>
      </c>
      <c r="E52" s="278" t="s">
        <v>563</v>
      </c>
      <c r="F52" s="189" t="s">
        <v>564</v>
      </c>
      <c r="G52" s="210">
        <v>2022</v>
      </c>
      <c r="H52" s="26">
        <v>329</v>
      </c>
      <c r="I52" s="22"/>
      <c r="J52" s="24"/>
      <c r="K52" s="222"/>
      <c r="L52" s="222"/>
      <c r="M52" s="222">
        <v>1</v>
      </c>
      <c r="N52" s="222"/>
      <c r="O52" s="222"/>
      <c r="P52" s="222">
        <v>1</v>
      </c>
      <c r="Q52" s="222"/>
      <c r="R52" s="222"/>
      <c r="S52" s="222"/>
      <c r="T52" s="222">
        <v>2</v>
      </c>
      <c r="U52" s="222"/>
      <c r="V52" s="222"/>
      <c r="W52" s="222"/>
      <c r="X52" s="222"/>
      <c r="Y52" s="222"/>
      <c r="Z52" s="222"/>
      <c r="AA52" s="222"/>
      <c r="AB52" s="222"/>
      <c r="AC52" s="222"/>
    </row>
    <row r="53" spans="1:29" s="306" customFormat="1" ht="20.100000000000001" customHeight="1" thickBot="1">
      <c r="A53" s="426"/>
      <c r="B53" s="97">
        <f>SUM(B45,B47)</f>
        <v>6</v>
      </c>
      <c r="C53" s="93"/>
      <c r="D53" s="93"/>
      <c r="E53" s="281"/>
      <c r="F53" s="282"/>
      <c r="G53" s="94"/>
      <c r="H53" s="250">
        <f>SUM(H45,H47)</f>
        <v>23446</v>
      </c>
      <c r="I53" s="226"/>
      <c r="J53" s="225">
        <f t="shared" ref="J53:AC53" si="12">SUM(J45,J47)</f>
        <v>0</v>
      </c>
      <c r="K53" s="225">
        <f t="shared" si="12"/>
        <v>1</v>
      </c>
      <c r="L53" s="225">
        <f t="shared" si="12"/>
        <v>2</v>
      </c>
      <c r="M53" s="225">
        <f t="shared" si="12"/>
        <v>7</v>
      </c>
      <c r="N53" s="225">
        <f t="shared" si="12"/>
        <v>0</v>
      </c>
      <c r="O53" s="225">
        <f t="shared" si="12"/>
        <v>17</v>
      </c>
      <c r="P53" s="225">
        <f t="shared" si="12"/>
        <v>9</v>
      </c>
      <c r="Q53" s="225">
        <f t="shared" si="12"/>
        <v>1</v>
      </c>
      <c r="R53" s="225">
        <f t="shared" si="12"/>
        <v>1</v>
      </c>
      <c r="S53" s="225">
        <f t="shared" si="12"/>
        <v>0</v>
      </c>
      <c r="T53" s="225">
        <f t="shared" si="12"/>
        <v>21</v>
      </c>
      <c r="U53" s="225">
        <f t="shared" si="12"/>
        <v>3</v>
      </c>
      <c r="V53" s="225">
        <f t="shared" si="12"/>
        <v>1</v>
      </c>
      <c r="W53" s="225">
        <f t="shared" si="12"/>
        <v>0</v>
      </c>
      <c r="X53" s="225">
        <f t="shared" si="12"/>
        <v>1</v>
      </c>
      <c r="Y53" s="225">
        <f t="shared" si="12"/>
        <v>1</v>
      </c>
      <c r="Z53" s="225">
        <f t="shared" si="12"/>
        <v>23</v>
      </c>
      <c r="AA53" s="225">
        <f t="shared" si="12"/>
        <v>5</v>
      </c>
      <c r="AB53" s="225">
        <f t="shared" si="12"/>
        <v>10</v>
      </c>
      <c r="AC53" s="225">
        <f t="shared" si="12"/>
        <v>0</v>
      </c>
    </row>
    <row r="54" spans="1:29" s="265" customFormat="1" ht="20.100000000000001" customHeight="1">
      <c r="A54" s="424" t="s">
        <v>559</v>
      </c>
      <c r="B54" s="96">
        <f>COUNT(B55:B62)</f>
        <v>8</v>
      </c>
      <c r="C54" s="19" t="s">
        <v>63</v>
      </c>
      <c r="D54" s="19"/>
      <c r="E54" s="275"/>
      <c r="F54" s="186"/>
      <c r="G54" s="20"/>
      <c r="H54" s="21">
        <f>SUM(H55:H62)</f>
        <v>358956.19999999995</v>
      </c>
      <c r="I54" s="209"/>
      <c r="J54" s="209">
        <f>SUM(J55:J62)</f>
        <v>4</v>
      </c>
      <c r="K54" s="209">
        <f t="shared" ref="K54:AC54" si="13">SUM(K55:K62)</f>
        <v>0</v>
      </c>
      <c r="L54" s="209">
        <f t="shared" si="13"/>
        <v>9</v>
      </c>
      <c r="M54" s="209">
        <f t="shared" si="13"/>
        <v>29</v>
      </c>
      <c r="N54" s="209">
        <f t="shared" si="13"/>
        <v>0</v>
      </c>
      <c r="O54" s="209">
        <f t="shared" si="13"/>
        <v>152</v>
      </c>
      <c r="P54" s="209">
        <f t="shared" si="13"/>
        <v>108</v>
      </c>
      <c r="Q54" s="209">
        <f t="shared" si="13"/>
        <v>2</v>
      </c>
      <c r="R54" s="209">
        <f t="shared" si="13"/>
        <v>2</v>
      </c>
      <c r="S54" s="209">
        <f t="shared" si="13"/>
        <v>2</v>
      </c>
      <c r="T54" s="209">
        <f t="shared" si="13"/>
        <v>27</v>
      </c>
      <c r="U54" s="209">
        <f t="shared" si="13"/>
        <v>1</v>
      </c>
      <c r="V54" s="209">
        <f t="shared" si="13"/>
        <v>1</v>
      </c>
      <c r="W54" s="209">
        <f t="shared" si="13"/>
        <v>0</v>
      </c>
      <c r="X54" s="209">
        <f t="shared" si="13"/>
        <v>1</v>
      </c>
      <c r="Y54" s="209">
        <f t="shared" si="13"/>
        <v>0</v>
      </c>
      <c r="Z54" s="209">
        <f t="shared" si="13"/>
        <v>293</v>
      </c>
      <c r="AA54" s="209">
        <f t="shared" si="13"/>
        <v>0</v>
      </c>
      <c r="AB54" s="209">
        <f t="shared" si="13"/>
        <v>0</v>
      </c>
      <c r="AC54" s="209">
        <f t="shared" si="13"/>
        <v>0</v>
      </c>
    </row>
    <row r="55" spans="1:29" s="259" customFormat="1" ht="20.100000000000001" customHeight="1">
      <c r="A55" s="425"/>
      <c r="B55" s="22">
        <v>1</v>
      </c>
      <c r="C55" s="22" t="s">
        <v>187</v>
      </c>
      <c r="D55" s="82" t="s">
        <v>279</v>
      </c>
      <c r="E55" s="278" t="s">
        <v>345</v>
      </c>
      <c r="F55" s="189" t="s">
        <v>337</v>
      </c>
      <c r="G55" s="210">
        <v>2019</v>
      </c>
      <c r="H55" s="26">
        <v>47906</v>
      </c>
      <c r="I55" s="24"/>
      <c r="J55" s="24"/>
      <c r="K55" s="222"/>
      <c r="L55" s="222"/>
      <c r="M55" s="222">
        <v>3</v>
      </c>
      <c r="N55" s="222"/>
      <c r="O55" s="222">
        <v>27</v>
      </c>
      <c r="P55" s="222">
        <v>9</v>
      </c>
      <c r="Q55" s="222"/>
      <c r="R55" s="222"/>
      <c r="S55" s="222"/>
      <c r="T55" s="222">
        <v>14</v>
      </c>
      <c r="U55" s="222"/>
      <c r="V55" s="222"/>
      <c r="W55" s="222"/>
      <c r="X55" s="222"/>
      <c r="Y55" s="222"/>
      <c r="Z55" s="222">
        <v>43</v>
      </c>
      <c r="AA55" s="222"/>
      <c r="AB55" s="222"/>
      <c r="AC55" s="222"/>
    </row>
    <row r="56" spans="1:29" s="259" customFormat="1" ht="20.100000000000001" customHeight="1">
      <c r="A56" s="425"/>
      <c r="B56" s="22">
        <v>2</v>
      </c>
      <c r="C56" s="22" t="s">
        <v>187</v>
      </c>
      <c r="D56" s="82" t="s">
        <v>279</v>
      </c>
      <c r="E56" s="278" t="s">
        <v>346</v>
      </c>
      <c r="F56" s="189" t="s">
        <v>338</v>
      </c>
      <c r="G56" s="210">
        <v>2019</v>
      </c>
      <c r="H56" s="26">
        <v>89448.9</v>
      </c>
      <c r="I56" s="24"/>
      <c r="J56" s="24"/>
      <c r="K56" s="222"/>
      <c r="L56" s="222"/>
      <c r="M56" s="222"/>
      <c r="N56" s="222"/>
      <c r="O56" s="222">
        <v>13</v>
      </c>
      <c r="P56" s="222">
        <v>9</v>
      </c>
      <c r="Q56" s="222"/>
      <c r="R56" s="222"/>
      <c r="S56" s="222"/>
      <c r="T56" s="222"/>
      <c r="U56" s="222"/>
      <c r="V56" s="222"/>
      <c r="W56" s="222"/>
      <c r="X56" s="222"/>
      <c r="Y56" s="222"/>
      <c r="Z56" s="222">
        <v>45</v>
      </c>
      <c r="AA56" s="222"/>
      <c r="AB56" s="222"/>
      <c r="AC56" s="222"/>
    </row>
    <row r="57" spans="1:29" s="259" customFormat="1" ht="20.100000000000001" customHeight="1">
      <c r="A57" s="425"/>
      <c r="B57" s="22">
        <v>3</v>
      </c>
      <c r="C57" s="22" t="s">
        <v>187</v>
      </c>
      <c r="D57" s="82" t="s">
        <v>279</v>
      </c>
      <c r="E57" s="278" t="s">
        <v>347</v>
      </c>
      <c r="F57" s="189" t="s">
        <v>339</v>
      </c>
      <c r="G57" s="210">
        <v>2019</v>
      </c>
      <c r="H57" s="26">
        <v>57568.5</v>
      </c>
      <c r="I57" s="24"/>
      <c r="J57" s="24"/>
      <c r="K57" s="222"/>
      <c r="L57" s="222"/>
      <c r="M57" s="222">
        <v>3</v>
      </c>
      <c r="N57" s="222"/>
      <c r="O57" s="222">
        <v>4</v>
      </c>
      <c r="P57" s="222">
        <v>22</v>
      </c>
      <c r="Q57" s="222"/>
      <c r="R57" s="222"/>
      <c r="S57" s="222"/>
      <c r="T57" s="222"/>
      <c r="U57" s="222"/>
      <c r="V57" s="222"/>
      <c r="W57" s="222"/>
      <c r="X57" s="222"/>
      <c r="Y57" s="222"/>
      <c r="Z57" s="222">
        <v>36</v>
      </c>
      <c r="AA57" s="222"/>
      <c r="AB57" s="222"/>
      <c r="AC57" s="222"/>
    </row>
    <row r="58" spans="1:29" s="259" customFormat="1" ht="20.100000000000001" customHeight="1">
      <c r="A58" s="425"/>
      <c r="B58" s="22">
        <v>4</v>
      </c>
      <c r="C58" s="22" t="s">
        <v>187</v>
      </c>
      <c r="D58" s="82" t="s">
        <v>279</v>
      </c>
      <c r="E58" s="278" t="s">
        <v>348</v>
      </c>
      <c r="F58" s="189" t="s">
        <v>340</v>
      </c>
      <c r="G58" s="210">
        <v>2019</v>
      </c>
      <c r="H58" s="26">
        <v>95046.9</v>
      </c>
      <c r="I58" s="24" t="s">
        <v>341</v>
      </c>
      <c r="J58" s="24">
        <v>1</v>
      </c>
      <c r="K58" s="222"/>
      <c r="L58" s="222">
        <v>1</v>
      </c>
      <c r="M58" s="222">
        <v>8</v>
      </c>
      <c r="N58" s="222"/>
      <c r="O58" s="222">
        <v>19</v>
      </c>
      <c r="P58" s="222">
        <v>35</v>
      </c>
      <c r="Q58" s="222"/>
      <c r="R58" s="222"/>
      <c r="S58" s="222"/>
      <c r="T58" s="222">
        <v>1</v>
      </c>
      <c r="U58" s="222"/>
      <c r="V58" s="222"/>
      <c r="W58" s="222"/>
      <c r="X58" s="222"/>
      <c r="Y58" s="222"/>
      <c r="Z58" s="222">
        <v>39</v>
      </c>
      <c r="AA58" s="222"/>
      <c r="AB58" s="222"/>
      <c r="AC58" s="222"/>
    </row>
    <row r="59" spans="1:29" s="259" customFormat="1" ht="20.100000000000001" customHeight="1">
      <c r="A59" s="425"/>
      <c r="B59" s="22">
        <v>5</v>
      </c>
      <c r="C59" s="22" t="s">
        <v>187</v>
      </c>
      <c r="D59" s="82" t="s">
        <v>279</v>
      </c>
      <c r="E59" s="278" t="s">
        <v>349</v>
      </c>
      <c r="F59" s="189" t="s">
        <v>342</v>
      </c>
      <c r="G59" s="210">
        <v>2019</v>
      </c>
      <c r="H59" s="26">
        <v>11561.8</v>
      </c>
      <c r="I59" s="24"/>
      <c r="J59" s="24"/>
      <c r="K59" s="222"/>
      <c r="L59" s="222"/>
      <c r="M59" s="222">
        <v>2</v>
      </c>
      <c r="N59" s="222"/>
      <c r="O59" s="222">
        <v>7</v>
      </c>
      <c r="P59" s="222"/>
      <c r="Q59" s="222"/>
      <c r="R59" s="222"/>
      <c r="S59" s="222"/>
      <c r="T59" s="222">
        <v>4</v>
      </c>
      <c r="U59" s="222"/>
      <c r="V59" s="222"/>
      <c r="W59" s="222"/>
      <c r="X59" s="222"/>
      <c r="Y59" s="222"/>
      <c r="Z59" s="222">
        <v>19</v>
      </c>
      <c r="AA59" s="222"/>
      <c r="AB59" s="222"/>
      <c r="AC59" s="222"/>
    </row>
    <row r="60" spans="1:29" s="259" customFormat="1" ht="20.100000000000001" customHeight="1">
      <c r="A60" s="425"/>
      <c r="B60" s="22">
        <v>6</v>
      </c>
      <c r="C60" s="22" t="s">
        <v>187</v>
      </c>
      <c r="D60" s="82" t="s">
        <v>279</v>
      </c>
      <c r="E60" s="278" t="s">
        <v>350</v>
      </c>
      <c r="F60" s="189" t="s">
        <v>343</v>
      </c>
      <c r="G60" s="210">
        <v>2019</v>
      </c>
      <c r="H60" s="26">
        <v>12042.1</v>
      </c>
      <c r="I60" s="24"/>
      <c r="J60" s="24"/>
      <c r="K60" s="222"/>
      <c r="L60" s="222">
        <v>1</v>
      </c>
      <c r="M60" s="222"/>
      <c r="N60" s="222"/>
      <c r="O60" s="222">
        <v>3</v>
      </c>
      <c r="P60" s="222">
        <v>4</v>
      </c>
      <c r="Q60" s="222"/>
      <c r="R60" s="222"/>
      <c r="S60" s="222"/>
      <c r="T60" s="222">
        <v>3</v>
      </c>
      <c r="U60" s="222"/>
      <c r="V60" s="222"/>
      <c r="W60" s="222"/>
      <c r="X60" s="222"/>
      <c r="Y60" s="222"/>
      <c r="Z60" s="222">
        <v>17</v>
      </c>
      <c r="AA60" s="222"/>
      <c r="AB60" s="222"/>
      <c r="AC60" s="222"/>
    </row>
    <row r="61" spans="1:29" s="259" customFormat="1" ht="20.100000000000001" customHeight="1">
      <c r="A61" s="425"/>
      <c r="B61" s="22">
        <v>7</v>
      </c>
      <c r="C61" s="27" t="s">
        <v>187</v>
      </c>
      <c r="D61" s="88" t="s">
        <v>279</v>
      </c>
      <c r="E61" s="319" t="s">
        <v>351</v>
      </c>
      <c r="F61" s="190" t="s">
        <v>344</v>
      </c>
      <c r="G61" s="231">
        <v>2019</v>
      </c>
      <c r="H61" s="251">
        <v>16425.5</v>
      </c>
      <c r="I61" s="39"/>
      <c r="J61" s="39"/>
      <c r="K61" s="222"/>
      <c r="L61" s="222"/>
      <c r="M61" s="222">
        <v>5</v>
      </c>
      <c r="N61" s="222"/>
      <c r="O61" s="222">
        <v>27</v>
      </c>
      <c r="P61" s="222">
        <v>22</v>
      </c>
      <c r="Q61" s="222"/>
      <c r="R61" s="222"/>
      <c r="S61" s="222"/>
      <c r="T61" s="222"/>
      <c r="U61" s="222"/>
      <c r="V61" s="222"/>
      <c r="W61" s="222"/>
      <c r="X61" s="222"/>
      <c r="Y61" s="222"/>
      <c r="Z61" s="222">
        <v>19</v>
      </c>
      <c r="AA61" s="222"/>
      <c r="AB61" s="222"/>
      <c r="AC61" s="222"/>
    </row>
    <row r="62" spans="1:29" s="323" customFormat="1" ht="20.100000000000001" customHeight="1">
      <c r="A62" s="425"/>
      <c r="B62" s="259">
        <v>8</v>
      </c>
      <c r="C62" s="349" t="s">
        <v>752</v>
      </c>
      <c r="D62" s="349" t="s">
        <v>595</v>
      </c>
      <c r="E62" s="353" t="s">
        <v>753</v>
      </c>
      <c r="F62" s="353" t="s">
        <v>754</v>
      </c>
      <c r="G62" s="349">
        <v>2023</v>
      </c>
      <c r="H62" s="349">
        <v>28956.5</v>
      </c>
      <c r="I62" s="309" t="s">
        <v>759</v>
      </c>
      <c r="J62" s="218">
        <v>3</v>
      </c>
      <c r="K62" s="218"/>
      <c r="L62" s="218">
        <v>7</v>
      </c>
      <c r="M62" s="218">
        <v>8</v>
      </c>
      <c r="N62" s="218"/>
      <c r="O62" s="218">
        <v>52</v>
      </c>
      <c r="P62" s="218">
        <v>7</v>
      </c>
      <c r="Q62" s="218">
        <v>2</v>
      </c>
      <c r="R62" s="218">
        <v>2</v>
      </c>
      <c r="S62" s="218">
        <v>2</v>
      </c>
      <c r="T62" s="218">
        <v>5</v>
      </c>
      <c r="U62" s="218">
        <v>1</v>
      </c>
      <c r="V62" s="218">
        <v>1</v>
      </c>
      <c r="W62" s="218"/>
      <c r="X62" s="218">
        <v>1</v>
      </c>
      <c r="Y62" s="218"/>
      <c r="Z62" s="218">
        <v>75</v>
      </c>
      <c r="AA62" s="218"/>
      <c r="AB62" s="218"/>
      <c r="AC62" s="218"/>
    </row>
    <row r="63" spans="1:29" s="265" customFormat="1" ht="20.100000000000001" customHeight="1">
      <c r="A63" s="425"/>
      <c r="B63" s="90">
        <f>COUNT(B64:B64)</f>
        <v>1</v>
      </c>
      <c r="C63" s="32" t="s">
        <v>24</v>
      </c>
      <c r="D63" s="32"/>
      <c r="E63" s="318"/>
      <c r="F63" s="188"/>
      <c r="G63" s="33"/>
      <c r="H63" s="34">
        <f t="shared" ref="H63:AC63" si="14">SUM(H64:H64)</f>
        <v>64136.1</v>
      </c>
      <c r="I63" s="305"/>
      <c r="J63" s="305">
        <f t="shared" si="14"/>
        <v>0</v>
      </c>
      <c r="K63" s="305">
        <f t="shared" si="14"/>
        <v>0</v>
      </c>
      <c r="L63" s="305">
        <f t="shared" si="14"/>
        <v>0</v>
      </c>
      <c r="M63" s="305">
        <f t="shared" si="14"/>
        <v>10</v>
      </c>
      <c r="N63" s="305">
        <f t="shared" si="14"/>
        <v>0</v>
      </c>
      <c r="O63" s="305">
        <f t="shared" si="14"/>
        <v>41</v>
      </c>
      <c r="P63" s="305">
        <f t="shared" si="14"/>
        <v>30</v>
      </c>
      <c r="Q63" s="305">
        <f t="shared" si="14"/>
        <v>0</v>
      </c>
      <c r="R63" s="305">
        <f t="shared" si="14"/>
        <v>0</v>
      </c>
      <c r="S63" s="305">
        <f t="shared" si="14"/>
        <v>0</v>
      </c>
      <c r="T63" s="305">
        <f t="shared" si="14"/>
        <v>4</v>
      </c>
      <c r="U63" s="305">
        <f t="shared" si="14"/>
        <v>2</v>
      </c>
      <c r="V63" s="305">
        <f t="shared" si="14"/>
        <v>1</v>
      </c>
      <c r="W63" s="305">
        <f t="shared" si="14"/>
        <v>0</v>
      </c>
      <c r="X63" s="305">
        <f t="shared" si="14"/>
        <v>1</v>
      </c>
      <c r="Y63" s="305">
        <f t="shared" si="14"/>
        <v>1</v>
      </c>
      <c r="Z63" s="305">
        <f t="shared" si="14"/>
        <v>71</v>
      </c>
      <c r="AA63" s="305">
        <f t="shared" si="14"/>
        <v>0</v>
      </c>
      <c r="AB63" s="305">
        <f t="shared" si="14"/>
        <v>0</v>
      </c>
      <c r="AC63" s="305">
        <f t="shared" si="14"/>
        <v>0</v>
      </c>
    </row>
    <row r="64" spans="1:29" s="261" customFormat="1" ht="20.100000000000001" customHeight="1">
      <c r="A64" s="425"/>
      <c r="B64" s="98">
        <v>1</v>
      </c>
      <c r="C64" s="82" t="s">
        <v>297</v>
      </c>
      <c r="D64" s="82" t="s">
        <v>279</v>
      </c>
      <c r="E64" s="289" t="s">
        <v>353</v>
      </c>
      <c r="F64" s="192" t="s">
        <v>352</v>
      </c>
      <c r="G64" s="83">
        <v>2019</v>
      </c>
      <c r="H64" s="201">
        <v>64136.1</v>
      </c>
      <c r="I64" s="310"/>
      <c r="J64" s="216"/>
      <c r="K64" s="135"/>
      <c r="L64" s="135"/>
      <c r="M64" s="135">
        <v>10</v>
      </c>
      <c r="N64" s="135"/>
      <c r="O64" s="135">
        <v>41</v>
      </c>
      <c r="P64" s="135">
        <v>30</v>
      </c>
      <c r="Q64" s="135"/>
      <c r="R64" s="135"/>
      <c r="S64" s="135"/>
      <c r="T64" s="135">
        <v>4</v>
      </c>
      <c r="U64" s="135">
        <v>2</v>
      </c>
      <c r="V64" s="135">
        <v>1</v>
      </c>
      <c r="W64" s="135"/>
      <c r="X64" s="135">
        <v>1</v>
      </c>
      <c r="Y64" s="135">
        <v>1</v>
      </c>
      <c r="Z64" s="135">
        <v>71</v>
      </c>
      <c r="AA64" s="135"/>
      <c r="AB64" s="135"/>
      <c r="AC64" s="135"/>
    </row>
    <row r="65" spans="1:29" s="265" customFormat="1" ht="20.100000000000001" customHeight="1">
      <c r="A65" s="425"/>
      <c r="B65" s="90">
        <f>COUNT(B66:B75)</f>
        <v>10</v>
      </c>
      <c r="C65" s="19" t="s">
        <v>54</v>
      </c>
      <c r="D65" s="32"/>
      <c r="E65" s="318"/>
      <c r="F65" s="188"/>
      <c r="G65" s="33"/>
      <c r="H65" s="34">
        <f>SUM(H66:H75)</f>
        <v>20488.199999999997</v>
      </c>
      <c r="I65" s="305"/>
      <c r="J65" s="305">
        <f t="shared" ref="J65:AC65" si="15">SUM(J66:J75)</f>
        <v>1</v>
      </c>
      <c r="K65" s="305">
        <f t="shared" si="15"/>
        <v>1</v>
      </c>
      <c r="L65" s="305">
        <f t="shared" si="15"/>
        <v>0</v>
      </c>
      <c r="M65" s="305">
        <f t="shared" si="15"/>
        <v>18</v>
      </c>
      <c r="N65" s="305">
        <f t="shared" si="15"/>
        <v>0</v>
      </c>
      <c r="O65" s="305">
        <f t="shared" si="15"/>
        <v>21</v>
      </c>
      <c r="P65" s="305">
        <f t="shared" si="15"/>
        <v>71</v>
      </c>
      <c r="Q65" s="305">
        <f t="shared" si="15"/>
        <v>9</v>
      </c>
      <c r="R65" s="305">
        <f t="shared" si="15"/>
        <v>3</v>
      </c>
      <c r="S65" s="305">
        <f t="shared" si="15"/>
        <v>4</v>
      </c>
      <c r="T65" s="305">
        <f t="shared" si="15"/>
        <v>15</v>
      </c>
      <c r="U65" s="305">
        <f t="shared" si="15"/>
        <v>0</v>
      </c>
      <c r="V65" s="305">
        <f t="shared" si="15"/>
        <v>0</v>
      </c>
      <c r="W65" s="305">
        <f t="shared" si="15"/>
        <v>0</v>
      </c>
      <c r="X65" s="305">
        <f t="shared" si="15"/>
        <v>0</v>
      </c>
      <c r="Y65" s="305">
        <f t="shared" si="15"/>
        <v>0</v>
      </c>
      <c r="Z65" s="305">
        <f t="shared" si="15"/>
        <v>41</v>
      </c>
      <c r="AA65" s="305">
        <f t="shared" si="15"/>
        <v>0</v>
      </c>
      <c r="AB65" s="305">
        <f t="shared" si="15"/>
        <v>0</v>
      </c>
      <c r="AC65" s="305">
        <f t="shared" si="15"/>
        <v>0</v>
      </c>
    </row>
    <row r="66" spans="1:29" s="259" customFormat="1" ht="20.100000000000001" customHeight="1">
      <c r="A66" s="425"/>
      <c r="B66" s="85">
        <v>1</v>
      </c>
      <c r="C66" s="22" t="s">
        <v>188</v>
      </c>
      <c r="D66" s="82" t="s">
        <v>279</v>
      </c>
      <c r="E66" s="278" t="s">
        <v>364</v>
      </c>
      <c r="F66" s="189" t="s">
        <v>354</v>
      </c>
      <c r="G66" s="210">
        <v>2019</v>
      </c>
      <c r="H66" s="26">
        <v>1572.5</v>
      </c>
      <c r="I66" s="302"/>
      <c r="J66" s="302"/>
      <c r="K66" s="219"/>
      <c r="L66" s="219"/>
      <c r="M66" s="219">
        <v>2</v>
      </c>
      <c r="N66" s="219"/>
      <c r="O66" s="219">
        <v>3</v>
      </c>
      <c r="P66" s="219"/>
      <c r="Q66" s="219">
        <v>1</v>
      </c>
      <c r="R66" s="219">
        <v>1</v>
      </c>
      <c r="S66" s="219">
        <v>1</v>
      </c>
      <c r="T66" s="219"/>
      <c r="U66" s="219"/>
      <c r="V66" s="219"/>
      <c r="W66" s="219"/>
      <c r="X66" s="219"/>
      <c r="Y66" s="219"/>
      <c r="Z66" s="219">
        <v>3</v>
      </c>
      <c r="AA66" s="219"/>
      <c r="AB66" s="219"/>
      <c r="AC66" s="219"/>
    </row>
    <row r="67" spans="1:29" s="259" customFormat="1" ht="20.100000000000001" customHeight="1">
      <c r="A67" s="425"/>
      <c r="B67" s="36">
        <v>2</v>
      </c>
      <c r="C67" s="27" t="s">
        <v>188</v>
      </c>
      <c r="D67" s="88" t="s">
        <v>279</v>
      </c>
      <c r="E67" s="319" t="s">
        <v>365</v>
      </c>
      <c r="F67" s="190" t="s">
        <v>355</v>
      </c>
      <c r="G67" s="231">
        <v>2019</v>
      </c>
      <c r="H67" s="251">
        <v>1589.9</v>
      </c>
      <c r="I67" s="220"/>
      <c r="J67" s="220"/>
      <c r="K67" s="222"/>
      <c r="L67" s="222"/>
      <c r="M67" s="222">
        <v>2</v>
      </c>
      <c r="N67" s="222"/>
      <c r="O67" s="222"/>
      <c r="P67" s="222">
        <v>8</v>
      </c>
      <c r="Q67" s="222">
        <v>1</v>
      </c>
      <c r="R67" s="222">
        <v>1</v>
      </c>
      <c r="S67" s="222"/>
      <c r="T67" s="222"/>
      <c r="U67" s="222"/>
      <c r="V67" s="222"/>
      <c r="W67" s="222"/>
      <c r="X67" s="222"/>
      <c r="Y67" s="222"/>
      <c r="Z67" s="222">
        <v>3</v>
      </c>
      <c r="AA67" s="222"/>
      <c r="AB67" s="222"/>
      <c r="AC67" s="222"/>
    </row>
    <row r="68" spans="1:29" s="259" customFormat="1" ht="20.100000000000001" customHeight="1">
      <c r="A68" s="425"/>
      <c r="B68" s="85">
        <v>3</v>
      </c>
      <c r="C68" s="27" t="s">
        <v>188</v>
      </c>
      <c r="D68" s="88" t="s">
        <v>279</v>
      </c>
      <c r="E68" s="319" t="s">
        <v>366</v>
      </c>
      <c r="F68" s="190" t="s">
        <v>356</v>
      </c>
      <c r="G68" s="231">
        <v>2019</v>
      </c>
      <c r="H68" s="251">
        <v>1679.5</v>
      </c>
      <c r="I68" s="220"/>
      <c r="J68" s="220"/>
      <c r="K68" s="222"/>
      <c r="L68" s="222"/>
      <c r="M68" s="222">
        <v>2</v>
      </c>
      <c r="N68" s="222"/>
      <c r="O68" s="222">
        <v>11</v>
      </c>
      <c r="P68" s="222">
        <v>6</v>
      </c>
      <c r="Q68" s="222">
        <v>1</v>
      </c>
      <c r="R68" s="222"/>
      <c r="S68" s="222"/>
      <c r="T68" s="222"/>
      <c r="U68" s="222"/>
      <c r="V68" s="222"/>
      <c r="W68" s="222"/>
      <c r="X68" s="222"/>
      <c r="Y68" s="222"/>
      <c r="Z68" s="222">
        <v>4</v>
      </c>
      <c r="AA68" s="222"/>
      <c r="AB68" s="222"/>
      <c r="AC68" s="222"/>
    </row>
    <row r="69" spans="1:29" s="259" customFormat="1" ht="20.100000000000001" customHeight="1">
      <c r="A69" s="425"/>
      <c r="B69" s="36">
        <v>4</v>
      </c>
      <c r="C69" s="27" t="s">
        <v>188</v>
      </c>
      <c r="D69" s="88" t="s">
        <v>279</v>
      </c>
      <c r="E69" s="319" t="s">
        <v>367</v>
      </c>
      <c r="F69" s="190" t="s">
        <v>357</v>
      </c>
      <c r="G69" s="231">
        <v>2019</v>
      </c>
      <c r="H69" s="251">
        <v>1758</v>
      </c>
      <c r="I69" s="220"/>
      <c r="J69" s="220"/>
      <c r="K69" s="222"/>
      <c r="L69" s="222"/>
      <c r="M69" s="222">
        <v>2</v>
      </c>
      <c r="N69" s="222"/>
      <c r="O69" s="222"/>
      <c r="P69" s="222">
        <v>13</v>
      </c>
      <c r="Q69" s="222">
        <v>1</v>
      </c>
      <c r="R69" s="222"/>
      <c r="S69" s="222">
        <v>1</v>
      </c>
      <c r="T69" s="222"/>
      <c r="U69" s="222"/>
      <c r="V69" s="222"/>
      <c r="W69" s="222"/>
      <c r="X69" s="222"/>
      <c r="Y69" s="222"/>
      <c r="Z69" s="222">
        <v>3</v>
      </c>
      <c r="AA69" s="222"/>
      <c r="AB69" s="222"/>
      <c r="AC69" s="222"/>
    </row>
    <row r="70" spans="1:29" s="259" customFormat="1" ht="20.100000000000001" customHeight="1">
      <c r="A70" s="425"/>
      <c r="B70" s="85">
        <v>5</v>
      </c>
      <c r="C70" s="27" t="s">
        <v>188</v>
      </c>
      <c r="D70" s="88" t="s">
        <v>279</v>
      </c>
      <c r="E70" s="319" t="s">
        <v>368</v>
      </c>
      <c r="F70" s="190" t="s">
        <v>358</v>
      </c>
      <c r="G70" s="231">
        <v>2019</v>
      </c>
      <c r="H70" s="251">
        <v>3554.6</v>
      </c>
      <c r="I70" s="220"/>
      <c r="J70" s="220"/>
      <c r="K70" s="222">
        <v>1</v>
      </c>
      <c r="L70" s="222"/>
      <c r="M70" s="222">
        <v>2</v>
      </c>
      <c r="N70" s="222"/>
      <c r="O70" s="222"/>
      <c r="P70" s="222">
        <v>18</v>
      </c>
      <c r="Q70" s="222"/>
      <c r="R70" s="222"/>
      <c r="S70" s="222"/>
      <c r="T70" s="222">
        <v>4</v>
      </c>
      <c r="U70" s="222"/>
      <c r="V70" s="222"/>
      <c r="W70" s="222"/>
      <c r="X70" s="222"/>
      <c r="Y70" s="222"/>
      <c r="Z70" s="222">
        <v>9</v>
      </c>
      <c r="AA70" s="222"/>
      <c r="AB70" s="222"/>
      <c r="AC70" s="222"/>
    </row>
    <row r="71" spans="1:29" s="259" customFormat="1" ht="20.100000000000001" customHeight="1">
      <c r="A71" s="425"/>
      <c r="B71" s="36">
        <v>6</v>
      </c>
      <c r="C71" s="27" t="s">
        <v>188</v>
      </c>
      <c r="D71" s="88" t="s">
        <v>279</v>
      </c>
      <c r="E71" s="319" t="s">
        <v>369</v>
      </c>
      <c r="F71" s="190" t="s">
        <v>359</v>
      </c>
      <c r="G71" s="231">
        <v>2019</v>
      </c>
      <c r="H71" s="251">
        <v>1540.5</v>
      </c>
      <c r="I71" s="220"/>
      <c r="J71" s="220"/>
      <c r="K71" s="222"/>
      <c r="L71" s="222"/>
      <c r="M71" s="222">
        <v>2</v>
      </c>
      <c r="N71" s="222"/>
      <c r="O71" s="222"/>
      <c r="P71" s="222">
        <v>8</v>
      </c>
      <c r="Q71" s="222">
        <v>1</v>
      </c>
      <c r="R71" s="222"/>
      <c r="S71" s="222"/>
      <c r="T71" s="222">
        <v>3</v>
      </c>
      <c r="U71" s="222"/>
      <c r="V71" s="222"/>
      <c r="W71" s="222"/>
      <c r="X71" s="222"/>
      <c r="Y71" s="222"/>
      <c r="Z71" s="222">
        <v>3</v>
      </c>
      <c r="AA71" s="222"/>
      <c r="AB71" s="222"/>
      <c r="AC71" s="222"/>
    </row>
    <row r="72" spans="1:29" s="259" customFormat="1" ht="20.100000000000001" customHeight="1">
      <c r="A72" s="425"/>
      <c r="B72" s="85">
        <v>7</v>
      </c>
      <c r="C72" s="27" t="s">
        <v>188</v>
      </c>
      <c r="D72" s="88" t="s">
        <v>279</v>
      </c>
      <c r="E72" s="319" t="s">
        <v>370</v>
      </c>
      <c r="F72" s="190" t="s">
        <v>360</v>
      </c>
      <c r="G72" s="231">
        <v>2019</v>
      </c>
      <c r="H72" s="251">
        <v>2694.9</v>
      </c>
      <c r="I72" s="220"/>
      <c r="J72" s="220"/>
      <c r="K72" s="222"/>
      <c r="L72" s="222"/>
      <c r="M72" s="222">
        <v>2</v>
      </c>
      <c r="N72" s="222"/>
      <c r="O72" s="222"/>
      <c r="P72" s="222">
        <v>6</v>
      </c>
      <c r="Q72" s="222">
        <v>1</v>
      </c>
      <c r="R72" s="222"/>
      <c r="S72" s="222">
        <v>1</v>
      </c>
      <c r="T72" s="222">
        <v>4</v>
      </c>
      <c r="U72" s="222"/>
      <c r="V72" s="222"/>
      <c r="W72" s="222"/>
      <c r="X72" s="222"/>
      <c r="Y72" s="222"/>
      <c r="Z72" s="222">
        <v>4</v>
      </c>
      <c r="AA72" s="222"/>
      <c r="AB72" s="222"/>
      <c r="AC72" s="222"/>
    </row>
    <row r="73" spans="1:29" s="259" customFormat="1" ht="20.100000000000001" customHeight="1">
      <c r="A73" s="425"/>
      <c r="B73" s="36">
        <v>8</v>
      </c>
      <c r="C73" s="27" t="s">
        <v>188</v>
      </c>
      <c r="D73" s="88" t="s">
        <v>279</v>
      </c>
      <c r="E73" s="319" t="s">
        <v>371</v>
      </c>
      <c r="F73" s="190" t="s">
        <v>361</v>
      </c>
      <c r="G73" s="231">
        <v>2019</v>
      </c>
      <c r="H73" s="251">
        <v>1502.8</v>
      </c>
      <c r="I73" s="220"/>
      <c r="J73" s="220"/>
      <c r="K73" s="222"/>
      <c r="L73" s="222"/>
      <c r="M73" s="222"/>
      <c r="N73" s="222"/>
      <c r="O73" s="222">
        <v>5</v>
      </c>
      <c r="P73" s="222"/>
      <c r="Q73" s="222">
        <v>1</v>
      </c>
      <c r="R73" s="222">
        <v>1</v>
      </c>
      <c r="S73" s="222"/>
      <c r="T73" s="222">
        <v>3</v>
      </c>
      <c r="U73" s="222"/>
      <c r="V73" s="222"/>
      <c r="W73" s="222"/>
      <c r="X73" s="222"/>
      <c r="Y73" s="222"/>
      <c r="Z73" s="222">
        <v>3</v>
      </c>
      <c r="AA73" s="222"/>
      <c r="AB73" s="222"/>
      <c r="AC73" s="222"/>
    </row>
    <row r="74" spans="1:29" s="259" customFormat="1" ht="20.100000000000001" customHeight="1">
      <c r="A74" s="425"/>
      <c r="B74" s="85">
        <v>9</v>
      </c>
      <c r="C74" s="27" t="s">
        <v>188</v>
      </c>
      <c r="D74" s="88" t="s">
        <v>279</v>
      </c>
      <c r="E74" s="319" t="s">
        <v>372</v>
      </c>
      <c r="F74" s="190" t="s">
        <v>362</v>
      </c>
      <c r="G74" s="231">
        <v>2019</v>
      </c>
      <c r="H74" s="251">
        <v>2985.9</v>
      </c>
      <c r="I74" s="220"/>
      <c r="J74" s="220"/>
      <c r="K74" s="222"/>
      <c r="L74" s="222"/>
      <c r="M74" s="222">
        <v>2</v>
      </c>
      <c r="N74" s="222"/>
      <c r="O74" s="222"/>
      <c r="P74" s="222">
        <v>12</v>
      </c>
      <c r="Q74" s="222">
        <v>1</v>
      </c>
      <c r="R74" s="222"/>
      <c r="S74" s="222">
        <v>1</v>
      </c>
      <c r="T74" s="222"/>
      <c r="U74" s="222"/>
      <c r="V74" s="222"/>
      <c r="W74" s="222"/>
      <c r="X74" s="222"/>
      <c r="Y74" s="222"/>
      <c r="Z74" s="222">
        <v>6</v>
      </c>
      <c r="AA74" s="222"/>
      <c r="AB74" s="222"/>
      <c r="AC74" s="222"/>
    </row>
    <row r="75" spans="1:29" s="259" customFormat="1" ht="20.100000000000001" customHeight="1">
      <c r="A75" s="425"/>
      <c r="B75" s="36">
        <v>10</v>
      </c>
      <c r="C75" s="27" t="s">
        <v>188</v>
      </c>
      <c r="D75" s="88" t="s">
        <v>279</v>
      </c>
      <c r="E75" s="319" t="s">
        <v>373</v>
      </c>
      <c r="F75" s="190" t="s">
        <v>363</v>
      </c>
      <c r="G75" s="231">
        <v>2019</v>
      </c>
      <c r="H75" s="251">
        <v>1609.6</v>
      </c>
      <c r="I75" s="220"/>
      <c r="J75" s="220">
        <v>1</v>
      </c>
      <c r="K75" s="222"/>
      <c r="L75" s="222"/>
      <c r="M75" s="222">
        <v>2</v>
      </c>
      <c r="N75" s="222"/>
      <c r="O75" s="222">
        <v>2</v>
      </c>
      <c r="P75" s="222"/>
      <c r="Q75" s="222">
        <v>1</v>
      </c>
      <c r="R75" s="222"/>
      <c r="S75" s="222"/>
      <c r="T75" s="222">
        <v>1</v>
      </c>
      <c r="U75" s="222"/>
      <c r="V75" s="222"/>
      <c r="W75" s="222"/>
      <c r="X75" s="222"/>
      <c r="Y75" s="222"/>
      <c r="Z75" s="222">
        <v>3</v>
      </c>
      <c r="AA75" s="222"/>
      <c r="AB75" s="222"/>
      <c r="AC75" s="222"/>
    </row>
    <row r="76" spans="1:29" s="265" customFormat="1" ht="20.100000000000001" customHeight="1">
      <c r="A76" s="425"/>
      <c r="B76" s="90">
        <f>COUNT(B77:B78)</f>
        <v>2</v>
      </c>
      <c r="C76" s="32" t="s">
        <v>25</v>
      </c>
      <c r="D76" s="32"/>
      <c r="E76" s="318"/>
      <c r="F76" s="188"/>
      <c r="G76" s="33"/>
      <c r="H76" s="34">
        <f>SUM(H77:H78)</f>
        <v>723.6</v>
      </c>
      <c r="I76" s="305"/>
      <c r="J76" s="305">
        <f t="shared" ref="J76:AC76" si="16">SUM(J77:J78)</f>
        <v>0</v>
      </c>
      <c r="K76" s="305">
        <f t="shared" si="16"/>
        <v>0</v>
      </c>
      <c r="L76" s="305">
        <f t="shared" si="16"/>
        <v>0</v>
      </c>
      <c r="M76" s="305">
        <f t="shared" si="16"/>
        <v>0</v>
      </c>
      <c r="N76" s="305">
        <f t="shared" si="16"/>
        <v>0</v>
      </c>
      <c r="O76" s="305">
        <f t="shared" si="16"/>
        <v>4</v>
      </c>
      <c r="P76" s="305">
        <f t="shared" si="16"/>
        <v>0</v>
      </c>
      <c r="Q76" s="305">
        <f t="shared" si="16"/>
        <v>0</v>
      </c>
      <c r="R76" s="305">
        <f t="shared" si="16"/>
        <v>0</v>
      </c>
      <c r="S76" s="305">
        <f t="shared" si="16"/>
        <v>0</v>
      </c>
      <c r="T76" s="305">
        <f t="shared" si="16"/>
        <v>0</v>
      </c>
      <c r="U76" s="305">
        <f t="shared" si="16"/>
        <v>0</v>
      </c>
      <c r="V76" s="305">
        <f t="shared" si="16"/>
        <v>0</v>
      </c>
      <c r="W76" s="305">
        <f t="shared" si="16"/>
        <v>0</v>
      </c>
      <c r="X76" s="305">
        <f t="shared" si="16"/>
        <v>0</v>
      </c>
      <c r="Y76" s="305">
        <f t="shared" si="16"/>
        <v>0</v>
      </c>
      <c r="Z76" s="305">
        <f t="shared" si="16"/>
        <v>2</v>
      </c>
      <c r="AA76" s="305">
        <f t="shared" si="16"/>
        <v>0</v>
      </c>
      <c r="AB76" s="305">
        <f t="shared" si="16"/>
        <v>0</v>
      </c>
      <c r="AC76" s="305">
        <f t="shared" si="16"/>
        <v>0</v>
      </c>
    </row>
    <row r="77" spans="1:29" s="265" customFormat="1" ht="20.100000000000001" customHeight="1">
      <c r="A77" s="425"/>
      <c r="B77" s="85">
        <v>1</v>
      </c>
      <c r="C77" s="22" t="s">
        <v>215</v>
      </c>
      <c r="D77" s="82" t="s">
        <v>279</v>
      </c>
      <c r="E77" s="278" t="s">
        <v>376</v>
      </c>
      <c r="F77" s="189" t="s">
        <v>377</v>
      </c>
      <c r="G77" s="210">
        <v>2019</v>
      </c>
      <c r="H77" s="26">
        <v>260.10000000000002</v>
      </c>
      <c r="I77" s="302"/>
      <c r="J77" s="302"/>
      <c r="K77" s="24"/>
      <c r="L77" s="24"/>
      <c r="M77" s="24"/>
      <c r="N77" s="24"/>
      <c r="O77" s="24">
        <v>4</v>
      </c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>
        <v>2</v>
      </c>
      <c r="AA77" s="24"/>
      <c r="AB77" s="24"/>
      <c r="AC77" s="24"/>
    </row>
    <row r="78" spans="1:29" s="265" customFormat="1" ht="20.100000000000001" customHeight="1">
      <c r="A78" s="425"/>
      <c r="B78" s="36">
        <v>2</v>
      </c>
      <c r="C78" s="27" t="s">
        <v>215</v>
      </c>
      <c r="D78" s="88" t="s">
        <v>279</v>
      </c>
      <c r="E78" s="319" t="s">
        <v>105</v>
      </c>
      <c r="F78" s="190" t="s">
        <v>444</v>
      </c>
      <c r="G78" s="231">
        <v>2019</v>
      </c>
      <c r="H78" s="251">
        <v>463.5</v>
      </c>
      <c r="I78" s="220"/>
      <c r="J78" s="220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</row>
    <row r="79" spans="1:29" s="265" customFormat="1" ht="20.100000000000001" customHeight="1">
      <c r="A79" s="425"/>
      <c r="B79" s="90">
        <f>COUNT(B80:B81)</f>
        <v>2</v>
      </c>
      <c r="C79" s="32" t="s">
        <v>57</v>
      </c>
      <c r="D79" s="32"/>
      <c r="E79" s="318"/>
      <c r="F79" s="188"/>
      <c r="G79" s="33"/>
      <c r="H79" s="34">
        <f>SUM(H80:H81)</f>
        <v>3054</v>
      </c>
      <c r="I79" s="305"/>
      <c r="J79" s="305">
        <f t="shared" ref="J79:AC79" si="17">SUM(J80:J81)</f>
        <v>0</v>
      </c>
      <c r="K79" s="305">
        <f t="shared" si="17"/>
        <v>0</v>
      </c>
      <c r="L79" s="305">
        <f t="shared" si="17"/>
        <v>0</v>
      </c>
      <c r="M79" s="305">
        <f t="shared" si="17"/>
        <v>0</v>
      </c>
      <c r="N79" s="305">
        <f t="shared" si="17"/>
        <v>0</v>
      </c>
      <c r="O79" s="305">
        <f t="shared" si="17"/>
        <v>8</v>
      </c>
      <c r="P79" s="305">
        <f t="shared" si="17"/>
        <v>0</v>
      </c>
      <c r="Q79" s="305">
        <f t="shared" si="17"/>
        <v>0</v>
      </c>
      <c r="R79" s="305">
        <f t="shared" si="17"/>
        <v>0</v>
      </c>
      <c r="S79" s="305">
        <f t="shared" si="17"/>
        <v>0</v>
      </c>
      <c r="T79" s="305">
        <f t="shared" si="17"/>
        <v>0</v>
      </c>
      <c r="U79" s="305">
        <f t="shared" si="17"/>
        <v>0</v>
      </c>
      <c r="V79" s="305">
        <f t="shared" si="17"/>
        <v>0</v>
      </c>
      <c r="W79" s="305">
        <f t="shared" si="17"/>
        <v>0</v>
      </c>
      <c r="X79" s="305">
        <f t="shared" si="17"/>
        <v>0</v>
      </c>
      <c r="Y79" s="305">
        <f t="shared" si="17"/>
        <v>0</v>
      </c>
      <c r="Z79" s="305">
        <f t="shared" si="17"/>
        <v>6</v>
      </c>
      <c r="AA79" s="305">
        <f t="shared" si="17"/>
        <v>0</v>
      </c>
      <c r="AB79" s="305">
        <f t="shared" si="17"/>
        <v>11</v>
      </c>
      <c r="AC79" s="305">
        <f t="shared" si="17"/>
        <v>0</v>
      </c>
    </row>
    <row r="80" spans="1:29" s="265" customFormat="1" ht="20.100000000000001" customHeight="1">
      <c r="A80" s="425"/>
      <c r="B80" s="85">
        <v>1</v>
      </c>
      <c r="C80" s="22" t="s">
        <v>23</v>
      </c>
      <c r="D80" s="82" t="s">
        <v>279</v>
      </c>
      <c r="E80" s="278" t="s">
        <v>378</v>
      </c>
      <c r="F80" s="189" t="s">
        <v>379</v>
      </c>
      <c r="G80" s="210">
        <v>2019</v>
      </c>
      <c r="H80" s="26">
        <v>1855</v>
      </c>
      <c r="I80" s="302"/>
      <c r="J80" s="302"/>
      <c r="K80" s="24"/>
      <c r="L80" s="24"/>
      <c r="M80" s="24"/>
      <c r="N80" s="24"/>
      <c r="O80" s="24">
        <v>8</v>
      </c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>
        <v>6</v>
      </c>
      <c r="AA80" s="24"/>
      <c r="AB80" s="24">
        <v>6</v>
      </c>
      <c r="AC80" s="24"/>
    </row>
    <row r="81" spans="1:29" s="265" customFormat="1" ht="20.100000000000001" customHeight="1">
      <c r="A81" s="425"/>
      <c r="B81" s="36">
        <v>2</v>
      </c>
      <c r="C81" s="27" t="s">
        <v>23</v>
      </c>
      <c r="D81" s="88" t="s">
        <v>279</v>
      </c>
      <c r="E81" s="319" t="s">
        <v>106</v>
      </c>
      <c r="F81" s="190" t="s">
        <v>380</v>
      </c>
      <c r="G81" s="231">
        <v>2019</v>
      </c>
      <c r="H81" s="251">
        <v>1199</v>
      </c>
      <c r="I81" s="220"/>
      <c r="J81" s="220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>
        <v>5</v>
      </c>
      <c r="AC81" s="39"/>
    </row>
    <row r="82" spans="1:29" s="265" customFormat="1" ht="20.100000000000001" customHeight="1">
      <c r="A82" s="425"/>
      <c r="B82" s="90">
        <f>COUNT(B83:B86)</f>
        <v>4</v>
      </c>
      <c r="C82" s="32" t="s">
        <v>71</v>
      </c>
      <c r="D82" s="32"/>
      <c r="E82" s="318"/>
      <c r="F82" s="188"/>
      <c r="G82" s="33"/>
      <c r="H82" s="34">
        <f>SUM(H83:H86)</f>
        <v>6920.2</v>
      </c>
      <c r="I82" s="305"/>
      <c r="J82" s="305">
        <f t="shared" ref="J82:AC82" si="18">SUM(J83:J86)</f>
        <v>1</v>
      </c>
      <c r="K82" s="305">
        <f t="shared" si="18"/>
        <v>0</v>
      </c>
      <c r="L82" s="305">
        <f t="shared" si="18"/>
        <v>0</v>
      </c>
      <c r="M82" s="305">
        <f t="shared" si="18"/>
        <v>4</v>
      </c>
      <c r="N82" s="305">
        <f t="shared" si="18"/>
        <v>0</v>
      </c>
      <c r="O82" s="305">
        <f t="shared" si="18"/>
        <v>0</v>
      </c>
      <c r="P82" s="305">
        <f t="shared" si="18"/>
        <v>21</v>
      </c>
      <c r="Q82" s="305">
        <f t="shared" si="18"/>
        <v>0</v>
      </c>
      <c r="R82" s="305">
        <f t="shared" si="18"/>
        <v>0</v>
      </c>
      <c r="S82" s="305">
        <f t="shared" si="18"/>
        <v>0</v>
      </c>
      <c r="T82" s="305">
        <f t="shared" si="18"/>
        <v>0</v>
      </c>
      <c r="U82" s="305">
        <f t="shared" si="18"/>
        <v>0</v>
      </c>
      <c r="V82" s="305">
        <f t="shared" si="18"/>
        <v>0</v>
      </c>
      <c r="W82" s="305">
        <f t="shared" si="18"/>
        <v>0</v>
      </c>
      <c r="X82" s="305">
        <f t="shared" si="18"/>
        <v>0</v>
      </c>
      <c r="Y82" s="305">
        <f t="shared" si="18"/>
        <v>0</v>
      </c>
      <c r="Z82" s="305">
        <f t="shared" si="18"/>
        <v>13</v>
      </c>
      <c r="AA82" s="305">
        <f t="shared" si="18"/>
        <v>0</v>
      </c>
      <c r="AB82" s="305">
        <f t="shared" si="18"/>
        <v>6</v>
      </c>
      <c r="AC82" s="305">
        <f t="shared" si="18"/>
        <v>0</v>
      </c>
    </row>
    <row r="83" spans="1:29" s="265" customFormat="1" ht="20.100000000000001" customHeight="1">
      <c r="A83" s="425"/>
      <c r="B83" s="85">
        <v>1</v>
      </c>
      <c r="C83" s="22" t="s">
        <v>381</v>
      </c>
      <c r="D83" s="82" t="s">
        <v>279</v>
      </c>
      <c r="E83" s="278" t="s">
        <v>382</v>
      </c>
      <c r="F83" s="189" t="s">
        <v>383</v>
      </c>
      <c r="G83" s="210">
        <v>2019</v>
      </c>
      <c r="H83" s="26">
        <v>1304.2</v>
      </c>
      <c r="I83" s="302"/>
      <c r="J83" s="302"/>
      <c r="K83" s="24"/>
      <c r="L83" s="24"/>
      <c r="M83" s="24">
        <v>2</v>
      </c>
      <c r="N83" s="24"/>
      <c r="O83" s="24"/>
      <c r="P83" s="24">
        <v>12</v>
      </c>
      <c r="Q83" s="24"/>
      <c r="R83" s="24"/>
      <c r="S83" s="24"/>
      <c r="T83" s="24"/>
      <c r="U83" s="24"/>
      <c r="V83" s="24"/>
      <c r="W83" s="24"/>
      <c r="X83" s="24"/>
      <c r="Y83" s="24"/>
      <c r="Z83" s="24">
        <v>3</v>
      </c>
      <c r="AA83" s="24"/>
      <c r="AB83" s="24"/>
      <c r="AC83" s="24"/>
    </row>
    <row r="84" spans="1:29" s="265" customFormat="1" ht="20.100000000000001" customHeight="1">
      <c r="A84" s="425"/>
      <c r="B84" s="85">
        <v>2</v>
      </c>
      <c r="C84" s="22" t="s">
        <v>381</v>
      </c>
      <c r="D84" s="82" t="s">
        <v>279</v>
      </c>
      <c r="E84" s="278" t="s">
        <v>384</v>
      </c>
      <c r="F84" s="189" t="s">
        <v>385</v>
      </c>
      <c r="G84" s="210">
        <v>2019</v>
      </c>
      <c r="H84" s="26">
        <v>1286.0999999999999</v>
      </c>
      <c r="I84" s="302"/>
      <c r="J84" s="302">
        <v>1</v>
      </c>
      <c r="K84" s="24"/>
      <c r="L84" s="24"/>
      <c r="M84" s="24">
        <v>2</v>
      </c>
      <c r="N84" s="24"/>
      <c r="O84" s="24"/>
      <c r="P84" s="24">
        <v>9</v>
      </c>
      <c r="Q84" s="24"/>
      <c r="R84" s="24"/>
      <c r="S84" s="24"/>
      <c r="T84" s="24"/>
      <c r="U84" s="24"/>
      <c r="V84" s="24"/>
      <c r="W84" s="24"/>
      <c r="X84" s="24"/>
      <c r="Y84" s="24"/>
      <c r="Z84" s="24">
        <v>4</v>
      </c>
      <c r="AA84" s="24"/>
      <c r="AB84" s="24"/>
      <c r="AC84" s="24"/>
    </row>
    <row r="85" spans="1:29" s="265" customFormat="1" ht="20.100000000000001" customHeight="1">
      <c r="A85" s="425"/>
      <c r="B85" s="85">
        <v>3</v>
      </c>
      <c r="C85" s="22" t="s">
        <v>381</v>
      </c>
      <c r="D85" s="82" t="s">
        <v>279</v>
      </c>
      <c r="E85" s="278" t="s">
        <v>386</v>
      </c>
      <c r="F85" s="189" t="s">
        <v>387</v>
      </c>
      <c r="G85" s="210">
        <v>2019</v>
      </c>
      <c r="H85" s="26">
        <v>3750.6</v>
      </c>
      <c r="I85" s="302"/>
      <c r="J85" s="302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>
        <v>6</v>
      </c>
      <c r="AA85" s="24"/>
      <c r="AB85" s="24">
        <v>6</v>
      </c>
      <c r="AC85" s="24"/>
    </row>
    <row r="86" spans="1:29" s="265" customFormat="1" ht="20.100000000000001" customHeight="1">
      <c r="A86" s="425"/>
      <c r="B86" s="85">
        <v>4</v>
      </c>
      <c r="C86" s="22" t="s">
        <v>381</v>
      </c>
      <c r="D86" s="82" t="s">
        <v>279</v>
      </c>
      <c r="E86" s="278" t="s">
        <v>388</v>
      </c>
      <c r="F86" s="189" t="s">
        <v>389</v>
      </c>
      <c r="G86" s="210">
        <v>2019</v>
      </c>
      <c r="H86" s="26">
        <v>579.29999999999995</v>
      </c>
      <c r="I86" s="302"/>
      <c r="J86" s="302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</row>
    <row r="87" spans="1:29" s="306" customFormat="1" ht="20.100000000000001" customHeight="1" thickBot="1">
      <c r="A87" s="426"/>
      <c r="B87" s="97">
        <f>SUM(B54,B63,B65,B76,B79,B82)</f>
        <v>27</v>
      </c>
      <c r="C87" s="93"/>
      <c r="D87" s="93"/>
      <c r="E87" s="281"/>
      <c r="F87" s="282"/>
      <c r="G87" s="94"/>
      <c r="H87" s="250">
        <f>SUM(H54,H63,H65,H76,H79,H82)</f>
        <v>454278.29999999993</v>
      </c>
      <c r="I87" s="226"/>
      <c r="J87" s="225">
        <f t="shared" ref="J87:AC87" si="19">SUM(J54,J63,J65,J76,J79,J82)</f>
        <v>6</v>
      </c>
      <c r="K87" s="225">
        <f t="shared" si="19"/>
        <v>1</v>
      </c>
      <c r="L87" s="225">
        <f t="shared" si="19"/>
        <v>9</v>
      </c>
      <c r="M87" s="225">
        <f t="shared" si="19"/>
        <v>61</v>
      </c>
      <c r="N87" s="225">
        <f t="shared" si="19"/>
        <v>0</v>
      </c>
      <c r="O87" s="225">
        <f t="shared" si="19"/>
        <v>226</v>
      </c>
      <c r="P87" s="225">
        <f t="shared" si="19"/>
        <v>230</v>
      </c>
      <c r="Q87" s="225">
        <f t="shared" si="19"/>
        <v>11</v>
      </c>
      <c r="R87" s="225">
        <f t="shared" si="19"/>
        <v>5</v>
      </c>
      <c r="S87" s="225">
        <f t="shared" si="19"/>
        <v>6</v>
      </c>
      <c r="T87" s="225">
        <f t="shared" si="19"/>
        <v>46</v>
      </c>
      <c r="U87" s="225">
        <f t="shared" si="19"/>
        <v>3</v>
      </c>
      <c r="V87" s="225">
        <f t="shared" si="19"/>
        <v>2</v>
      </c>
      <c r="W87" s="225">
        <f t="shared" si="19"/>
        <v>0</v>
      </c>
      <c r="X87" s="225">
        <f t="shared" si="19"/>
        <v>2</v>
      </c>
      <c r="Y87" s="225">
        <f t="shared" si="19"/>
        <v>1</v>
      </c>
      <c r="Z87" s="225">
        <f t="shared" si="19"/>
        <v>426</v>
      </c>
      <c r="AA87" s="225">
        <f t="shared" si="19"/>
        <v>0</v>
      </c>
      <c r="AB87" s="225">
        <f t="shared" si="19"/>
        <v>17</v>
      </c>
      <c r="AC87" s="225">
        <f t="shared" si="19"/>
        <v>0</v>
      </c>
    </row>
    <row r="88" spans="1:29" s="265" customFormat="1" ht="20.100000000000001" customHeight="1">
      <c r="A88" s="424" t="s">
        <v>560</v>
      </c>
      <c r="B88" s="89">
        <f>COUNT(B89:B92)</f>
        <v>4</v>
      </c>
      <c r="C88" s="91" t="s">
        <v>63</v>
      </c>
      <c r="D88" s="91"/>
      <c r="E88" s="283"/>
      <c r="F88" s="196"/>
      <c r="G88" s="92"/>
      <c r="H88" s="95">
        <f t="shared" ref="H88:AC88" si="20">SUM(H89:H92)</f>
        <v>76442.2</v>
      </c>
      <c r="I88" s="227"/>
      <c r="J88" s="227">
        <f t="shared" si="20"/>
        <v>0</v>
      </c>
      <c r="K88" s="227">
        <f t="shared" si="20"/>
        <v>0</v>
      </c>
      <c r="L88" s="227">
        <f t="shared" si="20"/>
        <v>1</v>
      </c>
      <c r="M88" s="227">
        <f t="shared" si="20"/>
        <v>8</v>
      </c>
      <c r="N88" s="227">
        <f t="shared" si="20"/>
        <v>0</v>
      </c>
      <c r="O88" s="227">
        <f t="shared" si="20"/>
        <v>6</v>
      </c>
      <c r="P88" s="227">
        <f t="shared" si="20"/>
        <v>34</v>
      </c>
      <c r="Q88" s="227">
        <f t="shared" si="20"/>
        <v>0</v>
      </c>
      <c r="R88" s="227">
        <f t="shared" si="20"/>
        <v>0</v>
      </c>
      <c r="S88" s="227">
        <f t="shared" si="20"/>
        <v>0</v>
      </c>
      <c r="T88" s="227">
        <f t="shared" si="20"/>
        <v>25</v>
      </c>
      <c r="U88" s="227">
        <f t="shared" si="20"/>
        <v>2</v>
      </c>
      <c r="V88" s="227">
        <f t="shared" si="20"/>
        <v>2</v>
      </c>
      <c r="W88" s="227">
        <f t="shared" si="20"/>
        <v>1</v>
      </c>
      <c r="X88" s="227">
        <f t="shared" si="20"/>
        <v>1</v>
      </c>
      <c r="Y88" s="227">
        <f t="shared" si="20"/>
        <v>1</v>
      </c>
      <c r="Z88" s="227">
        <f t="shared" si="20"/>
        <v>31</v>
      </c>
      <c r="AA88" s="227">
        <f t="shared" si="20"/>
        <v>0</v>
      </c>
      <c r="AB88" s="227">
        <f t="shared" si="20"/>
        <v>0</v>
      </c>
      <c r="AC88" s="227">
        <f t="shared" si="20"/>
        <v>0</v>
      </c>
    </row>
    <row r="89" spans="1:29" s="259" customFormat="1" ht="20.100000000000001" customHeight="1">
      <c r="A89" s="425"/>
      <c r="B89" s="85">
        <v>1</v>
      </c>
      <c r="C89" s="22" t="s">
        <v>187</v>
      </c>
      <c r="D89" s="82" t="s">
        <v>279</v>
      </c>
      <c r="E89" s="185" t="s">
        <v>3</v>
      </c>
      <c r="F89" s="185" t="s">
        <v>390</v>
      </c>
      <c r="G89" s="24">
        <v>2010</v>
      </c>
      <c r="H89" s="26">
        <v>52160.6</v>
      </c>
      <c r="I89" s="24"/>
      <c r="J89" s="302"/>
      <c r="K89" s="219"/>
      <c r="L89" s="302">
        <v>1</v>
      </c>
      <c r="M89" s="219">
        <v>2</v>
      </c>
      <c r="N89" s="302"/>
      <c r="O89" s="219">
        <v>4</v>
      </c>
      <c r="P89" s="302">
        <v>6</v>
      </c>
      <c r="Q89" s="219"/>
      <c r="R89" s="302"/>
      <c r="S89" s="219"/>
      <c r="T89" s="302">
        <v>14</v>
      </c>
      <c r="U89" s="219">
        <v>1</v>
      </c>
      <c r="V89" s="302">
        <v>1</v>
      </c>
      <c r="W89" s="219"/>
      <c r="X89" s="302"/>
      <c r="Y89" s="302">
        <v>1</v>
      </c>
      <c r="Z89" s="219">
        <v>21</v>
      </c>
      <c r="AA89" s="302"/>
      <c r="AB89" s="219"/>
      <c r="AC89" s="302"/>
    </row>
    <row r="90" spans="1:29" s="259" customFormat="1" ht="20.100000000000001" customHeight="1">
      <c r="A90" s="425"/>
      <c r="B90" s="85">
        <v>2</v>
      </c>
      <c r="C90" s="22" t="s">
        <v>187</v>
      </c>
      <c r="D90" s="82" t="s">
        <v>279</v>
      </c>
      <c r="E90" s="185" t="s">
        <v>4</v>
      </c>
      <c r="F90" s="185" t="s">
        <v>391</v>
      </c>
      <c r="G90" s="24">
        <v>2010</v>
      </c>
      <c r="H90" s="26">
        <v>3699.5</v>
      </c>
      <c r="I90" s="24"/>
      <c r="J90" s="302"/>
      <c r="K90" s="219"/>
      <c r="L90" s="302"/>
      <c r="M90" s="219">
        <v>1</v>
      </c>
      <c r="N90" s="302"/>
      <c r="O90" s="219"/>
      <c r="P90" s="302">
        <v>7</v>
      </c>
      <c r="Q90" s="219"/>
      <c r="R90" s="302"/>
      <c r="S90" s="219"/>
      <c r="T90" s="302"/>
      <c r="U90" s="219"/>
      <c r="V90" s="302"/>
      <c r="W90" s="219"/>
      <c r="X90" s="302"/>
      <c r="Y90" s="302"/>
      <c r="Z90" s="219">
        <v>4</v>
      </c>
      <c r="AA90" s="302"/>
      <c r="AB90" s="219"/>
      <c r="AC90" s="302"/>
    </row>
    <row r="91" spans="1:29" s="259" customFormat="1" ht="20.100000000000001" customHeight="1">
      <c r="A91" s="425"/>
      <c r="B91" s="85">
        <v>3</v>
      </c>
      <c r="C91" s="22" t="s">
        <v>187</v>
      </c>
      <c r="D91" s="82" t="s">
        <v>279</v>
      </c>
      <c r="E91" s="185" t="s">
        <v>6</v>
      </c>
      <c r="F91" s="185" t="s">
        <v>392</v>
      </c>
      <c r="G91" s="24">
        <v>2010</v>
      </c>
      <c r="H91" s="26">
        <v>15339.4</v>
      </c>
      <c r="I91" s="24"/>
      <c r="J91" s="302"/>
      <c r="K91" s="219"/>
      <c r="L91" s="302"/>
      <c r="M91" s="219">
        <v>1</v>
      </c>
      <c r="N91" s="302"/>
      <c r="O91" s="219">
        <v>2</v>
      </c>
      <c r="P91" s="302">
        <v>4</v>
      </c>
      <c r="Q91" s="219"/>
      <c r="R91" s="302"/>
      <c r="S91" s="219"/>
      <c r="T91" s="302">
        <v>4</v>
      </c>
      <c r="U91" s="219"/>
      <c r="V91" s="302"/>
      <c r="W91" s="219"/>
      <c r="X91" s="302"/>
      <c r="Y91" s="302"/>
      <c r="Z91" s="219"/>
      <c r="AA91" s="302"/>
      <c r="AB91" s="219"/>
      <c r="AC91" s="302"/>
    </row>
    <row r="92" spans="1:29" s="259" customFormat="1" ht="20.100000000000001" customHeight="1">
      <c r="A92" s="425"/>
      <c r="B92" s="85">
        <v>4</v>
      </c>
      <c r="C92" s="22" t="s">
        <v>187</v>
      </c>
      <c r="D92" s="82" t="s">
        <v>279</v>
      </c>
      <c r="E92" s="185" t="s">
        <v>5</v>
      </c>
      <c r="F92" s="185" t="s">
        <v>393</v>
      </c>
      <c r="G92" s="24">
        <v>2010</v>
      </c>
      <c r="H92" s="26">
        <v>5242.7</v>
      </c>
      <c r="I92" s="24"/>
      <c r="J92" s="302"/>
      <c r="K92" s="219"/>
      <c r="L92" s="219"/>
      <c r="M92" s="219">
        <v>4</v>
      </c>
      <c r="N92" s="219"/>
      <c r="O92" s="219"/>
      <c r="P92" s="219">
        <v>17</v>
      </c>
      <c r="Q92" s="219"/>
      <c r="R92" s="219"/>
      <c r="S92" s="219"/>
      <c r="T92" s="219">
        <v>7</v>
      </c>
      <c r="U92" s="219">
        <v>1</v>
      </c>
      <c r="V92" s="219">
        <v>1</v>
      </c>
      <c r="W92" s="219">
        <v>1</v>
      </c>
      <c r="X92" s="219">
        <v>1</v>
      </c>
      <c r="Y92" s="219"/>
      <c r="Z92" s="219">
        <v>6</v>
      </c>
      <c r="AA92" s="219"/>
      <c r="AB92" s="219"/>
      <c r="AC92" s="219"/>
    </row>
    <row r="93" spans="1:29" s="265" customFormat="1" ht="20.100000000000001" customHeight="1">
      <c r="A93" s="425"/>
      <c r="B93" s="96">
        <f>COUNT(B94:B98)</f>
        <v>5</v>
      </c>
      <c r="C93" s="19" t="s">
        <v>54</v>
      </c>
      <c r="D93" s="19"/>
      <c r="E93" s="275"/>
      <c r="F93" s="186"/>
      <c r="G93" s="20"/>
      <c r="H93" s="21">
        <f t="shared" ref="H93:AC93" si="21">SUM(H94:H98)</f>
        <v>8328.6</v>
      </c>
      <c r="I93" s="209"/>
      <c r="J93" s="209">
        <f t="shared" si="21"/>
        <v>0</v>
      </c>
      <c r="K93" s="209">
        <f t="shared" si="21"/>
        <v>0</v>
      </c>
      <c r="L93" s="209">
        <f t="shared" si="21"/>
        <v>0</v>
      </c>
      <c r="M93" s="209">
        <f t="shared" si="21"/>
        <v>6</v>
      </c>
      <c r="N93" s="209">
        <f t="shared" si="21"/>
        <v>0</v>
      </c>
      <c r="O93" s="209">
        <f t="shared" si="21"/>
        <v>0</v>
      </c>
      <c r="P93" s="209">
        <f t="shared" si="21"/>
        <v>23</v>
      </c>
      <c r="Q93" s="209">
        <f t="shared" si="21"/>
        <v>5</v>
      </c>
      <c r="R93" s="209">
        <f t="shared" si="21"/>
        <v>0</v>
      </c>
      <c r="S93" s="209">
        <f t="shared" si="21"/>
        <v>0</v>
      </c>
      <c r="T93" s="209">
        <f t="shared" si="21"/>
        <v>8</v>
      </c>
      <c r="U93" s="209">
        <f t="shared" si="21"/>
        <v>0</v>
      </c>
      <c r="V93" s="209">
        <f t="shared" si="21"/>
        <v>0</v>
      </c>
      <c r="W93" s="209">
        <f t="shared" si="21"/>
        <v>0</v>
      </c>
      <c r="X93" s="209">
        <f t="shared" si="21"/>
        <v>0</v>
      </c>
      <c r="Y93" s="209">
        <f t="shared" si="21"/>
        <v>0</v>
      </c>
      <c r="Z93" s="209">
        <f t="shared" si="21"/>
        <v>19</v>
      </c>
      <c r="AA93" s="209">
        <f t="shared" si="21"/>
        <v>0</v>
      </c>
      <c r="AB93" s="209">
        <f t="shared" si="21"/>
        <v>0</v>
      </c>
      <c r="AC93" s="209">
        <f t="shared" si="21"/>
        <v>0</v>
      </c>
    </row>
    <row r="94" spans="1:29" s="259" customFormat="1" ht="20.100000000000001" customHeight="1">
      <c r="A94" s="425"/>
      <c r="B94" s="85">
        <v>1</v>
      </c>
      <c r="C94" s="22" t="s">
        <v>188</v>
      </c>
      <c r="D94" s="82" t="s">
        <v>279</v>
      </c>
      <c r="E94" s="276" t="s">
        <v>394</v>
      </c>
      <c r="F94" s="187" t="s">
        <v>395</v>
      </c>
      <c r="G94" s="304" t="s">
        <v>396</v>
      </c>
      <c r="H94" s="26">
        <v>1500</v>
      </c>
      <c r="I94" s="24"/>
      <c r="J94" s="302"/>
      <c r="K94" s="219"/>
      <c r="L94" s="219"/>
      <c r="M94" s="219">
        <v>1</v>
      </c>
      <c r="N94" s="219"/>
      <c r="O94" s="219"/>
      <c r="P94" s="219">
        <v>4</v>
      </c>
      <c r="Q94" s="219">
        <v>1</v>
      </c>
      <c r="R94" s="219"/>
      <c r="S94" s="219"/>
      <c r="T94" s="219">
        <v>3</v>
      </c>
      <c r="U94" s="219"/>
      <c r="V94" s="219"/>
      <c r="W94" s="219"/>
      <c r="X94" s="219"/>
      <c r="Y94" s="219"/>
      <c r="Z94" s="219">
        <v>4</v>
      </c>
      <c r="AA94" s="219"/>
      <c r="AB94" s="219"/>
      <c r="AC94" s="219"/>
    </row>
    <row r="95" spans="1:29" s="259" customFormat="1" ht="20.100000000000001" customHeight="1">
      <c r="A95" s="425"/>
      <c r="B95" s="85">
        <v>2</v>
      </c>
      <c r="C95" s="22" t="s">
        <v>188</v>
      </c>
      <c r="D95" s="82" t="s">
        <v>279</v>
      </c>
      <c r="E95" s="276" t="s">
        <v>397</v>
      </c>
      <c r="F95" s="187" t="s">
        <v>398</v>
      </c>
      <c r="G95" s="304" t="s">
        <v>396</v>
      </c>
      <c r="H95" s="26">
        <v>2310.3000000000002</v>
      </c>
      <c r="I95" s="24"/>
      <c r="J95" s="302"/>
      <c r="K95" s="219"/>
      <c r="L95" s="219"/>
      <c r="M95" s="219">
        <v>1</v>
      </c>
      <c r="N95" s="219"/>
      <c r="O95" s="219"/>
      <c r="P95" s="219">
        <v>6</v>
      </c>
      <c r="Q95" s="219">
        <v>1</v>
      </c>
      <c r="R95" s="219"/>
      <c r="S95" s="219"/>
      <c r="T95" s="219"/>
      <c r="U95" s="219"/>
      <c r="V95" s="219"/>
      <c r="W95" s="219"/>
      <c r="X95" s="219"/>
      <c r="Y95" s="219"/>
      <c r="Z95" s="219">
        <v>4</v>
      </c>
      <c r="AA95" s="219"/>
      <c r="AB95" s="219"/>
      <c r="AC95" s="219"/>
    </row>
    <row r="96" spans="1:29" s="259" customFormat="1" ht="20.100000000000001" customHeight="1">
      <c r="A96" s="425"/>
      <c r="B96" s="85">
        <v>3</v>
      </c>
      <c r="C96" s="22" t="s">
        <v>188</v>
      </c>
      <c r="D96" s="82" t="s">
        <v>279</v>
      </c>
      <c r="E96" s="276" t="s">
        <v>399</v>
      </c>
      <c r="F96" s="187" t="s">
        <v>400</v>
      </c>
      <c r="G96" s="304" t="s">
        <v>396</v>
      </c>
      <c r="H96" s="26">
        <v>1504</v>
      </c>
      <c r="I96" s="24"/>
      <c r="J96" s="302"/>
      <c r="K96" s="219"/>
      <c r="L96" s="219"/>
      <c r="M96" s="219">
        <v>1</v>
      </c>
      <c r="N96" s="219"/>
      <c r="O96" s="219"/>
      <c r="P96" s="219">
        <v>3</v>
      </c>
      <c r="Q96" s="219">
        <v>1</v>
      </c>
      <c r="R96" s="219"/>
      <c r="S96" s="219"/>
      <c r="T96" s="219"/>
      <c r="U96" s="219"/>
      <c r="V96" s="219"/>
      <c r="W96" s="219"/>
      <c r="X96" s="219"/>
      <c r="Y96" s="219"/>
      <c r="Z96" s="219">
        <v>3</v>
      </c>
      <c r="AA96" s="219"/>
      <c r="AB96" s="219"/>
      <c r="AC96" s="219"/>
    </row>
    <row r="97" spans="1:29" s="259" customFormat="1" ht="20.100000000000001" customHeight="1">
      <c r="A97" s="425"/>
      <c r="B97" s="85">
        <v>4</v>
      </c>
      <c r="C97" s="22" t="s">
        <v>188</v>
      </c>
      <c r="D97" s="82" t="s">
        <v>279</v>
      </c>
      <c r="E97" s="277" t="s">
        <v>401</v>
      </c>
      <c r="F97" s="187" t="s">
        <v>402</v>
      </c>
      <c r="G97" s="303" t="s">
        <v>396</v>
      </c>
      <c r="H97" s="26">
        <v>1515</v>
      </c>
      <c r="I97" s="24"/>
      <c r="J97" s="302"/>
      <c r="K97" s="219"/>
      <c r="L97" s="219"/>
      <c r="M97" s="219">
        <v>2</v>
      </c>
      <c r="N97" s="219"/>
      <c r="O97" s="219"/>
      <c r="P97" s="219">
        <v>6</v>
      </c>
      <c r="Q97" s="219">
        <v>1</v>
      </c>
      <c r="R97" s="219"/>
      <c r="S97" s="219"/>
      <c r="T97" s="219">
        <v>5</v>
      </c>
      <c r="U97" s="219"/>
      <c r="V97" s="219"/>
      <c r="W97" s="219"/>
      <c r="X97" s="219"/>
      <c r="Y97" s="219"/>
      <c r="Z97" s="219">
        <v>4</v>
      </c>
      <c r="AA97" s="219"/>
      <c r="AB97" s="219"/>
      <c r="AC97" s="219"/>
    </row>
    <row r="98" spans="1:29" s="259" customFormat="1" ht="20.100000000000001" customHeight="1">
      <c r="A98" s="425"/>
      <c r="B98" s="85">
        <v>5</v>
      </c>
      <c r="C98" s="22" t="s">
        <v>188</v>
      </c>
      <c r="D98" s="82" t="s">
        <v>279</v>
      </c>
      <c r="E98" s="277" t="s">
        <v>403</v>
      </c>
      <c r="F98" s="187" t="s">
        <v>404</v>
      </c>
      <c r="G98" s="303" t="s">
        <v>396</v>
      </c>
      <c r="H98" s="26">
        <v>1499.3</v>
      </c>
      <c r="I98" s="24"/>
      <c r="J98" s="302"/>
      <c r="K98" s="219"/>
      <c r="L98" s="219"/>
      <c r="M98" s="219">
        <v>1</v>
      </c>
      <c r="N98" s="219"/>
      <c r="O98" s="219"/>
      <c r="P98" s="219">
        <v>4</v>
      </c>
      <c r="Q98" s="219">
        <v>1</v>
      </c>
      <c r="R98" s="219"/>
      <c r="S98" s="219"/>
      <c r="T98" s="219"/>
      <c r="U98" s="219"/>
      <c r="V98" s="219"/>
      <c r="W98" s="219"/>
      <c r="X98" s="219"/>
      <c r="Y98" s="219"/>
      <c r="Z98" s="219">
        <v>4</v>
      </c>
      <c r="AA98" s="219"/>
      <c r="AB98" s="219"/>
      <c r="AC98" s="219"/>
    </row>
    <row r="99" spans="1:29" s="265" customFormat="1" ht="20.100000000000001" customHeight="1">
      <c r="A99" s="425"/>
      <c r="B99" s="96">
        <f>COUNT(B100:B100)</f>
        <v>1</v>
      </c>
      <c r="C99" s="19" t="s">
        <v>25</v>
      </c>
      <c r="D99" s="19"/>
      <c r="E99" s="275"/>
      <c r="F99" s="186"/>
      <c r="G99" s="20"/>
      <c r="H99" s="21">
        <f t="shared" ref="H99:AC99" si="22">SUM(H100:H100)</f>
        <v>1600</v>
      </c>
      <c r="I99" s="209"/>
      <c r="J99" s="209">
        <f t="shared" si="22"/>
        <v>0</v>
      </c>
      <c r="K99" s="209">
        <f t="shared" si="22"/>
        <v>0</v>
      </c>
      <c r="L99" s="209">
        <f t="shared" si="22"/>
        <v>0</v>
      </c>
      <c r="M99" s="209">
        <f t="shared" si="22"/>
        <v>1</v>
      </c>
      <c r="N99" s="209">
        <f t="shared" si="22"/>
        <v>0</v>
      </c>
      <c r="O99" s="209">
        <f t="shared" si="22"/>
        <v>0</v>
      </c>
      <c r="P99" s="209">
        <f t="shared" si="22"/>
        <v>4</v>
      </c>
      <c r="Q99" s="209">
        <f t="shared" si="22"/>
        <v>0</v>
      </c>
      <c r="R99" s="209">
        <f t="shared" si="22"/>
        <v>0</v>
      </c>
      <c r="S99" s="209">
        <f t="shared" si="22"/>
        <v>0</v>
      </c>
      <c r="T99" s="209">
        <f t="shared" si="22"/>
        <v>6</v>
      </c>
      <c r="U99" s="209">
        <f t="shared" si="22"/>
        <v>0</v>
      </c>
      <c r="V99" s="209">
        <f t="shared" si="22"/>
        <v>0</v>
      </c>
      <c r="W99" s="209">
        <f t="shared" si="22"/>
        <v>0</v>
      </c>
      <c r="X99" s="209">
        <f t="shared" si="22"/>
        <v>0</v>
      </c>
      <c r="Y99" s="209">
        <f t="shared" si="22"/>
        <v>0</v>
      </c>
      <c r="Z99" s="209">
        <f t="shared" si="22"/>
        <v>0</v>
      </c>
      <c r="AA99" s="209">
        <f t="shared" si="22"/>
        <v>0</v>
      </c>
      <c r="AB99" s="209">
        <f t="shared" si="22"/>
        <v>0</v>
      </c>
      <c r="AC99" s="209">
        <f t="shared" si="22"/>
        <v>0</v>
      </c>
    </row>
    <row r="100" spans="1:29" s="259" customFormat="1" ht="20.100000000000001" customHeight="1">
      <c r="A100" s="425"/>
      <c r="B100" s="85">
        <v>1</v>
      </c>
      <c r="C100" s="22" t="s">
        <v>215</v>
      </c>
      <c r="D100" s="82" t="s">
        <v>279</v>
      </c>
      <c r="E100" s="277" t="s">
        <v>405</v>
      </c>
      <c r="F100" s="187" t="s">
        <v>406</v>
      </c>
      <c r="G100" s="210" t="s">
        <v>193</v>
      </c>
      <c r="H100" s="26">
        <v>1600</v>
      </c>
      <c r="I100" s="22"/>
      <c r="J100" s="302"/>
      <c r="K100" s="219"/>
      <c r="L100" s="219"/>
      <c r="M100" s="219">
        <v>1</v>
      </c>
      <c r="N100" s="219"/>
      <c r="O100" s="219"/>
      <c r="P100" s="219">
        <v>4</v>
      </c>
      <c r="Q100" s="219"/>
      <c r="R100" s="219"/>
      <c r="S100" s="219"/>
      <c r="T100" s="219">
        <v>6</v>
      </c>
      <c r="U100" s="219"/>
      <c r="V100" s="219"/>
      <c r="W100" s="219"/>
      <c r="X100" s="219"/>
      <c r="Y100" s="219"/>
      <c r="Z100" s="219"/>
      <c r="AA100" s="219"/>
      <c r="AB100" s="219"/>
      <c r="AC100" s="219"/>
    </row>
    <row r="101" spans="1:29" s="265" customFormat="1" ht="20.100000000000001" customHeight="1">
      <c r="A101" s="425"/>
      <c r="B101" s="96">
        <f>COUNT(B102:B104)</f>
        <v>3</v>
      </c>
      <c r="C101" s="19" t="s">
        <v>56</v>
      </c>
      <c r="D101" s="19"/>
      <c r="E101" s="275"/>
      <c r="F101" s="186"/>
      <c r="G101" s="20"/>
      <c r="H101" s="21">
        <f>SUM(H102:H104)</f>
        <v>5334.68</v>
      </c>
      <c r="I101" s="209"/>
      <c r="J101" s="209">
        <f t="shared" ref="J101:AC101" si="23">SUM(J102:J104)</f>
        <v>0</v>
      </c>
      <c r="K101" s="209">
        <f t="shared" si="23"/>
        <v>0</v>
      </c>
      <c r="L101" s="209">
        <f t="shared" si="23"/>
        <v>1</v>
      </c>
      <c r="M101" s="209">
        <f t="shared" si="23"/>
        <v>0</v>
      </c>
      <c r="N101" s="209">
        <f t="shared" si="23"/>
        <v>2</v>
      </c>
      <c r="O101" s="209">
        <f t="shared" si="23"/>
        <v>5</v>
      </c>
      <c r="P101" s="209">
        <f t="shared" si="23"/>
        <v>3</v>
      </c>
      <c r="Q101" s="209">
        <f t="shared" si="23"/>
        <v>0</v>
      </c>
      <c r="R101" s="209">
        <f t="shared" si="23"/>
        <v>0</v>
      </c>
      <c r="S101" s="209">
        <f t="shared" si="23"/>
        <v>0</v>
      </c>
      <c r="T101" s="209">
        <f t="shared" si="23"/>
        <v>5</v>
      </c>
      <c r="U101" s="209">
        <f t="shared" si="23"/>
        <v>0</v>
      </c>
      <c r="V101" s="209">
        <f t="shared" si="23"/>
        <v>0</v>
      </c>
      <c r="W101" s="209">
        <f t="shared" si="23"/>
        <v>0</v>
      </c>
      <c r="X101" s="209">
        <f t="shared" si="23"/>
        <v>0</v>
      </c>
      <c r="Y101" s="209">
        <f t="shared" si="23"/>
        <v>0</v>
      </c>
      <c r="Z101" s="209">
        <f t="shared" si="23"/>
        <v>9</v>
      </c>
      <c r="AA101" s="209">
        <f t="shared" si="23"/>
        <v>0</v>
      </c>
      <c r="AB101" s="209">
        <f t="shared" si="23"/>
        <v>0</v>
      </c>
      <c r="AC101" s="209">
        <f t="shared" si="23"/>
        <v>0</v>
      </c>
    </row>
    <row r="102" spans="1:29" s="259" customFormat="1" ht="20.100000000000001" customHeight="1">
      <c r="A102" s="425"/>
      <c r="B102" s="28">
        <v>1</v>
      </c>
      <c r="C102" s="29" t="s">
        <v>251</v>
      </c>
      <c r="D102" s="181" t="s">
        <v>279</v>
      </c>
      <c r="E102" s="320" t="s">
        <v>407</v>
      </c>
      <c r="F102" s="191" t="s">
        <v>408</v>
      </c>
      <c r="G102" s="307">
        <v>2008</v>
      </c>
      <c r="H102" s="326">
        <v>847.68</v>
      </c>
      <c r="I102" s="308"/>
      <c r="J102" s="308"/>
      <c r="K102" s="219"/>
      <c r="L102" s="219"/>
      <c r="M102" s="219"/>
      <c r="N102" s="219">
        <v>2</v>
      </c>
      <c r="O102" s="219"/>
      <c r="P102" s="219">
        <v>3</v>
      </c>
      <c r="Q102" s="219"/>
      <c r="R102" s="219"/>
      <c r="S102" s="219"/>
      <c r="T102" s="219"/>
      <c r="U102" s="219"/>
      <c r="V102" s="219"/>
      <c r="W102" s="219"/>
      <c r="X102" s="219"/>
      <c r="Y102" s="219"/>
      <c r="Z102" s="219">
        <v>9</v>
      </c>
      <c r="AA102" s="219"/>
      <c r="AB102" s="219"/>
      <c r="AC102" s="219"/>
    </row>
    <row r="103" spans="1:29" s="259" customFormat="1" ht="20.100000000000001" customHeight="1">
      <c r="A103" s="425"/>
      <c r="B103" s="22">
        <v>2</v>
      </c>
      <c r="C103" s="22" t="s">
        <v>251</v>
      </c>
      <c r="D103" s="82" t="s">
        <v>279</v>
      </c>
      <c r="E103" s="278" t="s">
        <v>409</v>
      </c>
      <c r="F103" s="189" t="s">
        <v>410</v>
      </c>
      <c r="G103" s="210">
        <v>2004</v>
      </c>
      <c r="H103" s="327">
        <v>4268</v>
      </c>
      <c r="I103" s="311"/>
      <c r="J103" s="311"/>
      <c r="K103" s="222"/>
      <c r="L103" s="222"/>
      <c r="M103" s="222"/>
      <c r="N103" s="222"/>
      <c r="O103" s="222">
        <v>3</v>
      </c>
      <c r="P103" s="222"/>
      <c r="Q103" s="222"/>
      <c r="R103" s="222"/>
      <c r="S103" s="222"/>
      <c r="T103" s="222">
        <v>3</v>
      </c>
      <c r="U103" s="222"/>
      <c r="V103" s="222"/>
      <c r="W103" s="222"/>
      <c r="X103" s="222"/>
      <c r="Y103" s="222"/>
      <c r="Z103" s="222"/>
      <c r="AA103" s="222"/>
      <c r="AB103" s="222"/>
      <c r="AC103" s="222"/>
    </row>
    <row r="104" spans="1:29" s="259" customFormat="1" ht="20.100000000000001" customHeight="1">
      <c r="A104" s="425"/>
      <c r="B104" s="30">
        <v>3</v>
      </c>
      <c r="C104" s="86" t="s">
        <v>251</v>
      </c>
      <c r="D104" s="182" t="s">
        <v>279</v>
      </c>
      <c r="E104" s="321" t="s">
        <v>585</v>
      </c>
      <c r="F104" s="193" t="s">
        <v>613</v>
      </c>
      <c r="G104" s="312">
        <v>2020</v>
      </c>
      <c r="H104" s="26">
        <v>219</v>
      </c>
      <c r="I104" s="24" t="s">
        <v>336</v>
      </c>
      <c r="J104" s="24"/>
      <c r="K104" s="222"/>
      <c r="L104" s="222">
        <v>1</v>
      </c>
      <c r="M104" s="222"/>
      <c r="N104" s="222"/>
      <c r="O104" s="222">
        <v>2</v>
      </c>
      <c r="P104" s="222"/>
      <c r="Q104" s="222"/>
      <c r="R104" s="222"/>
      <c r="S104" s="222"/>
      <c r="T104" s="222">
        <v>2</v>
      </c>
      <c r="U104" s="222"/>
      <c r="V104" s="222"/>
      <c r="W104" s="222"/>
      <c r="X104" s="222"/>
      <c r="Y104" s="222"/>
      <c r="Z104" s="222"/>
      <c r="AA104" s="222"/>
      <c r="AB104" s="222"/>
      <c r="AC104" s="222"/>
    </row>
    <row r="105" spans="1:29" s="306" customFormat="1" ht="20.100000000000001" customHeight="1" thickBot="1">
      <c r="A105" s="426"/>
      <c r="B105" s="97">
        <f>SUM(B88,B93,B99,B101)</f>
        <v>13</v>
      </c>
      <c r="C105" s="93"/>
      <c r="D105" s="93"/>
      <c r="E105" s="281"/>
      <c r="F105" s="282"/>
      <c r="G105" s="94"/>
      <c r="H105" s="250">
        <f>SUM(H88,H93,H99,H101)</f>
        <v>91705.48000000001</v>
      </c>
      <c r="I105" s="226"/>
      <c r="J105" s="225">
        <f t="shared" ref="J105:AC105" si="24">SUM(J88,J93,J99,J101)</f>
        <v>0</v>
      </c>
      <c r="K105" s="225">
        <f t="shared" si="24"/>
        <v>0</v>
      </c>
      <c r="L105" s="225">
        <f t="shared" si="24"/>
        <v>2</v>
      </c>
      <c r="M105" s="225">
        <f t="shared" si="24"/>
        <v>15</v>
      </c>
      <c r="N105" s="225">
        <f t="shared" si="24"/>
        <v>2</v>
      </c>
      <c r="O105" s="225">
        <f t="shared" si="24"/>
        <v>11</v>
      </c>
      <c r="P105" s="225">
        <f t="shared" si="24"/>
        <v>64</v>
      </c>
      <c r="Q105" s="225">
        <f t="shared" si="24"/>
        <v>5</v>
      </c>
      <c r="R105" s="225">
        <f t="shared" si="24"/>
        <v>0</v>
      </c>
      <c r="S105" s="225">
        <f t="shared" si="24"/>
        <v>0</v>
      </c>
      <c r="T105" s="225">
        <f t="shared" si="24"/>
        <v>44</v>
      </c>
      <c r="U105" s="225">
        <f t="shared" si="24"/>
        <v>2</v>
      </c>
      <c r="V105" s="225">
        <f t="shared" si="24"/>
        <v>2</v>
      </c>
      <c r="W105" s="225">
        <f t="shared" si="24"/>
        <v>1</v>
      </c>
      <c r="X105" s="225">
        <f t="shared" si="24"/>
        <v>1</v>
      </c>
      <c r="Y105" s="225">
        <f t="shared" si="24"/>
        <v>1</v>
      </c>
      <c r="Z105" s="225">
        <f t="shared" si="24"/>
        <v>59</v>
      </c>
      <c r="AA105" s="225">
        <f t="shared" si="24"/>
        <v>0</v>
      </c>
      <c r="AB105" s="225">
        <f t="shared" si="24"/>
        <v>0</v>
      </c>
      <c r="AC105" s="225">
        <f t="shared" si="24"/>
        <v>0</v>
      </c>
    </row>
    <row r="106" spans="1:29" s="259" customFormat="1" ht="20.100000000000001" customHeight="1">
      <c r="E106" s="323"/>
      <c r="F106" s="323"/>
      <c r="H106" s="329"/>
    </row>
    <row r="114" spans="6:6">
      <c r="F114" s="324">
        <f>SUMIF(비봉!$D$4:$D$105,"중부",비봉!$H$4:$H$105)</f>
        <v>340685.99999999994</v>
      </c>
    </row>
  </sheetData>
  <autoFilter ref="C1:C106" xr:uid="{00000000-0009-0000-0000-000001000000}"/>
  <mergeCells count="6">
    <mergeCell ref="A88:A105"/>
    <mergeCell ref="A1:D1"/>
    <mergeCell ref="A5:A36"/>
    <mergeCell ref="A37:A44"/>
    <mergeCell ref="A45:A53"/>
    <mergeCell ref="A54:A87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45" fitToHeight="0" orientation="landscape" r:id="rId1"/>
  <headerFooter>
    <oddFooter xml:space="preserve">&amp;C서부권역 &amp;P/&amp;N </oddFooter>
  </headerFooter>
  <rowBreaks count="1" manualBreakCount="1">
    <brk id="105" max="2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56"/>
  <sheetViews>
    <sheetView view="pageBreakPreview" zoomScaleNormal="70" zoomScaleSheetLayoutView="100" workbookViewId="0">
      <pane xSplit="6" topLeftCell="G1" activePane="topRight" state="frozen"/>
      <selection activeCell="B5" sqref="A5:XFD105"/>
      <selection pane="topRight" activeCell="E21" sqref="E21"/>
    </sheetView>
  </sheetViews>
  <sheetFormatPr defaultRowHeight="10.5"/>
  <cols>
    <col min="1" max="1" width="10.625" style="260" customWidth="1"/>
    <col min="2" max="2" width="5.375" style="260" customWidth="1"/>
    <col min="3" max="3" width="7" style="260" customWidth="1"/>
    <col min="4" max="4" width="7" style="260" bestFit="1" customWidth="1"/>
    <col min="5" max="5" width="22.875" style="324" customWidth="1"/>
    <col min="6" max="6" width="26.25" style="324" customWidth="1"/>
    <col min="7" max="7" width="7" style="260" customWidth="1"/>
    <col min="8" max="8" width="8.75" style="330" customWidth="1"/>
    <col min="9" max="9" width="29.125" style="260" bestFit="1" customWidth="1"/>
    <col min="10" max="10" width="7.5" style="260" customWidth="1"/>
    <col min="11" max="13" width="7.5" style="260" bestFit="1" customWidth="1"/>
    <col min="14" max="14" width="8.875" style="260" bestFit="1" customWidth="1"/>
    <col min="15" max="16" width="7.5" style="260" bestFit="1" customWidth="1"/>
    <col min="17" max="17" width="8.875" style="260" bestFit="1" customWidth="1"/>
    <col min="18" max="22" width="7.5" style="260" bestFit="1" customWidth="1"/>
    <col min="23" max="23" width="8.875" style="260" bestFit="1" customWidth="1"/>
    <col min="24" max="24" width="9.875" style="260" bestFit="1" customWidth="1"/>
    <col min="25" max="25" width="9.875" style="260" customWidth="1"/>
    <col min="26" max="27" width="10.625" style="260" bestFit="1" customWidth="1"/>
    <col min="28" max="29" width="8" style="260" bestFit="1" customWidth="1"/>
    <col min="30" max="16384" width="9" style="260"/>
  </cols>
  <sheetData>
    <row r="1" spans="1:29" ht="33" customHeight="1">
      <c r="A1" s="427" t="s">
        <v>67</v>
      </c>
      <c r="B1" s="427"/>
      <c r="C1" s="427"/>
      <c r="D1" s="427"/>
      <c r="E1" s="267" t="s">
        <v>602</v>
      </c>
      <c r="F1" s="317"/>
      <c r="G1" s="299"/>
      <c r="H1" s="325"/>
      <c r="J1" s="299"/>
    </row>
    <row r="2" spans="1:29" s="300" customFormat="1" ht="20.100000000000001" customHeight="1">
      <c r="A2" s="154" t="s">
        <v>550</v>
      </c>
      <c r="B2" s="154" t="s">
        <v>7</v>
      </c>
      <c r="C2" s="154" t="s">
        <v>62</v>
      </c>
      <c r="D2" s="154" t="s">
        <v>600</v>
      </c>
      <c r="E2" s="269" t="s">
        <v>0</v>
      </c>
      <c r="F2" s="270" t="s">
        <v>35</v>
      </c>
      <c r="G2" s="155" t="s">
        <v>8</v>
      </c>
      <c r="H2" s="243" t="s">
        <v>36</v>
      </c>
      <c r="I2" s="204" t="s">
        <v>132</v>
      </c>
      <c r="J2" s="204" t="s">
        <v>114</v>
      </c>
      <c r="K2" s="204" t="s">
        <v>114</v>
      </c>
      <c r="L2" s="204" t="s">
        <v>115</v>
      </c>
      <c r="M2" s="204" t="s">
        <v>115</v>
      </c>
      <c r="N2" s="204" t="s">
        <v>115</v>
      </c>
      <c r="O2" s="204" t="s">
        <v>115</v>
      </c>
      <c r="P2" s="204" t="s">
        <v>115</v>
      </c>
      <c r="Q2" s="204" t="s">
        <v>116</v>
      </c>
      <c r="R2" s="204" t="s">
        <v>116</v>
      </c>
      <c r="S2" s="204" t="s">
        <v>116</v>
      </c>
      <c r="T2" s="204" t="s">
        <v>123</v>
      </c>
      <c r="U2" s="204" t="s">
        <v>124</v>
      </c>
      <c r="V2" s="204" t="s">
        <v>124</v>
      </c>
      <c r="W2" s="204" t="s">
        <v>124</v>
      </c>
      <c r="X2" s="204" t="s">
        <v>128</v>
      </c>
      <c r="Y2" s="204" t="s">
        <v>128</v>
      </c>
      <c r="Z2" s="204" t="s">
        <v>128</v>
      </c>
      <c r="AA2" s="204" t="s">
        <v>128</v>
      </c>
      <c r="AB2" s="204" t="s">
        <v>128</v>
      </c>
      <c r="AC2" s="204" t="s">
        <v>128</v>
      </c>
    </row>
    <row r="3" spans="1:29" s="300" customFormat="1" ht="20.100000000000001" customHeight="1">
      <c r="A3" s="156"/>
      <c r="B3" s="156"/>
      <c r="C3" s="156"/>
      <c r="D3" s="156"/>
      <c r="E3" s="271"/>
      <c r="F3" s="272"/>
      <c r="G3" s="157"/>
      <c r="H3" s="244"/>
      <c r="I3" s="206"/>
      <c r="J3" s="206" t="s">
        <v>113</v>
      </c>
      <c r="K3" s="206" t="s">
        <v>133</v>
      </c>
      <c r="L3" s="206" t="s">
        <v>706</v>
      </c>
      <c r="M3" s="206" t="s">
        <v>119</v>
      </c>
      <c r="N3" s="206" t="s">
        <v>708</v>
      </c>
      <c r="O3" s="206" t="s">
        <v>756</v>
      </c>
      <c r="P3" s="206" t="s">
        <v>707</v>
      </c>
      <c r="Q3" s="206" t="s">
        <v>120</v>
      </c>
      <c r="R3" s="206" t="s">
        <v>121</v>
      </c>
      <c r="S3" s="206" t="s">
        <v>122</v>
      </c>
      <c r="T3" s="206" t="s">
        <v>137</v>
      </c>
      <c r="U3" s="206" t="s">
        <v>125</v>
      </c>
      <c r="V3" s="206" t="s">
        <v>126</v>
      </c>
      <c r="W3" s="206" t="s">
        <v>127</v>
      </c>
      <c r="X3" s="206" t="s">
        <v>134</v>
      </c>
      <c r="Y3" s="206" t="s">
        <v>169</v>
      </c>
      <c r="Z3" s="206" t="s">
        <v>135</v>
      </c>
      <c r="AA3" s="206" t="s">
        <v>136</v>
      </c>
      <c r="AB3" s="206" t="s">
        <v>130</v>
      </c>
      <c r="AC3" s="206" t="s">
        <v>131</v>
      </c>
    </row>
    <row r="4" spans="1:29" s="301" customFormat="1" ht="20.100000000000001" customHeight="1" thickBot="1">
      <c r="A4" s="158"/>
      <c r="B4" s="158">
        <f>SUM(B22,B46,B56)</f>
        <v>33</v>
      </c>
      <c r="C4" s="158">
        <f>SUM(C22,C46,C56)</f>
        <v>0</v>
      </c>
      <c r="D4" s="158">
        <f>SUM(D22,D46,D56)</f>
        <v>0</v>
      </c>
      <c r="E4" s="158">
        <f>SUM(E22,E46,E56)</f>
        <v>0</v>
      </c>
      <c r="F4" s="158">
        <f>SUM(F22,F46,F56)</f>
        <v>0</v>
      </c>
      <c r="G4" s="158">
        <f>SUM(G22,G46,G56)</f>
        <v>0</v>
      </c>
      <c r="H4" s="444">
        <f>SUM(H22,H46,H56)</f>
        <v>407386.19999999995</v>
      </c>
      <c r="I4" s="158">
        <f>SUM(I22,I46,I56)</f>
        <v>0</v>
      </c>
      <c r="J4" s="158">
        <f>SUM(J22,J46,J56)</f>
        <v>1</v>
      </c>
      <c r="K4" s="158">
        <f>SUM(K22,K46,K56)</f>
        <v>0</v>
      </c>
      <c r="L4" s="158">
        <f>SUM(L22,L46,L56)</f>
        <v>9</v>
      </c>
      <c r="M4" s="158">
        <f>SUM(M22,M46,M56)</f>
        <v>70</v>
      </c>
      <c r="N4" s="158">
        <f>SUM(N22,N46,N56)</f>
        <v>3</v>
      </c>
      <c r="O4" s="158">
        <f>SUM(O22,O46,O56)</f>
        <v>120</v>
      </c>
      <c r="P4" s="158">
        <f>SUM(P22,P46,P56)</f>
        <v>169</v>
      </c>
      <c r="Q4" s="158">
        <f>SUM(Q22,Q46,Q56)</f>
        <v>2</v>
      </c>
      <c r="R4" s="158">
        <f>SUM(R22,R46,R56)</f>
        <v>1</v>
      </c>
      <c r="S4" s="158">
        <f>SUM(S22,S46,S56)</f>
        <v>1</v>
      </c>
      <c r="T4" s="158">
        <f>SUM(T22,T46,T56)</f>
        <v>66</v>
      </c>
      <c r="U4" s="158">
        <f>SUM(U22,U46,U56)</f>
        <v>12</v>
      </c>
      <c r="V4" s="158">
        <f>SUM(V22,V46,V56)</f>
        <v>8</v>
      </c>
      <c r="W4" s="158">
        <f>SUM(W22,W46,W56)</f>
        <v>0</v>
      </c>
      <c r="X4" s="158">
        <f>SUM(X22,X46,X56)</f>
        <v>4</v>
      </c>
      <c r="Y4" s="158">
        <f>SUM(Y22,Y46,Y56)</f>
        <v>8</v>
      </c>
      <c r="Z4" s="158">
        <f>SUM(Z22,Z46,Z56)</f>
        <v>292</v>
      </c>
      <c r="AA4" s="158">
        <f>SUM(AA22,AA46,AA56)</f>
        <v>3</v>
      </c>
      <c r="AB4" s="158">
        <f>SUM(AB22,AB46,AB56)</f>
        <v>556</v>
      </c>
      <c r="AC4" s="158">
        <f>SUM(AC22,AC46,AC56)</f>
        <v>0</v>
      </c>
    </row>
    <row r="5" spans="1:29" s="265" customFormat="1" ht="20.100000000000001" customHeight="1">
      <c r="A5" s="424" t="s">
        <v>565</v>
      </c>
      <c r="B5" s="89">
        <f>COUNT(B6:B6)</f>
        <v>1</v>
      </c>
      <c r="C5" s="91" t="s">
        <v>63</v>
      </c>
      <c r="D5" s="91"/>
      <c r="E5" s="283"/>
      <c r="F5" s="196"/>
      <c r="G5" s="92"/>
      <c r="H5" s="95">
        <f>SUM(H6:H6)</f>
        <v>9574</v>
      </c>
      <c r="I5" s="227"/>
      <c r="J5" s="227">
        <f t="shared" ref="J5:AC5" si="0">SUM(J6:J6)</f>
        <v>1</v>
      </c>
      <c r="K5" s="227">
        <f t="shared" si="0"/>
        <v>0</v>
      </c>
      <c r="L5" s="227">
        <f t="shared" si="0"/>
        <v>0</v>
      </c>
      <c r="M5" s="227">
        <f t="shared" si="0"/>
        <v>3</v>
      </c>
      <c r="N5" s="227">
        <f t="shared" si="0"/>
        <v>0</v>
      </c>
      <c r="O5" s="227">
        <f t="shared" si="0"/>
        <v>3</v>
      </c>
      <c r="P5" s="227">
        <f t="shared" si="0"/>
        <v>0</v>
      </c>
      <c r="Q5" s="227">
        <f t="shared" si="0"/>
        <v>1</v>
      </c>
      <c r="R5" s="227">
        <f t="shared" si="0"/>
        <v>0</v>
      </c>
      <c r="S5" s="227">
        <f t="shared" si="0"/>
        <v>0</v>
      </c>
      <c r="T5" s="227">
        <f t="shared" si="0"/>
        <v>9</v>
      </c>
      <c r="U5" s="227">
        <f t="shared" si="0"/>
        <v>1</v>
      </c>
      <c r="V5" s="227">
        <f t="shared" si="0"/>
        <v>1</v>
      </c>
      <c r="W5" s="227">
        <f t="shared" si="0"/>
        <v>0</v>
      </c>
      <c r="X5" s="227">
        <f t="shared" si="0"/>
        <v>1</v>
      </c>
      <c r="Y5" s="227">
        <f t="shared" si="0"/>
        <v>0</v>
      </c>
      <c r="Z5" s="227">
        <f t="shared" si="0"/>
        <v>32</v>
      </c>
      <c r="AA5" s="227">
        <f t="shared" si="0"/>
        <v>0</v>
      </c>
      <c r="AB5" s="227">
        <f t="shared" si="0"/>
        <v>0</v>
      </c>
      <c r="AC5" s="227">
        <f t="shared" si="0"/>
        <v>0</v>
      </c>
    </row>
    <row r="6" spans="1:29" s="259" customFormat="1" ht="20.100000000000001" customHeight="1">
      <c r="A6" s="425"/>
      <c r="B6" s="85">
        <v>1</v>
      </c>
      <c r="C6" s="22" t="s">
        <v>187</v>
      </c>
      <c r="D6" s="82" t="s">
        <v>279</v>
      </c>
      <c r="E6" s="185" t="s">
        <v>411</v>
      </c>
      <c r="F6" s="185" t="s">
        <v>412</v>
      </c>
      <c r="G6" s="24">
        <v>2007</v>
      </c>
      <c r="H6" s="26">
        <v>9574</v>
      </c>
      <c r="I6" s="24"/>
      <c r="J6" s="302">
        <v>1</v>
      </c>
      <c r="K6" s="219"/>
      <c r="L6" s="302"/>
      <c r="M6" s="219">
        <v>3</v>
      </c>
      <c r="N6" s="302"/>
      <c r="O6" s="219">
        <v>3</v>
      </c>
      <c r="P6" s="302"/>
      <c r="Q6" s="219">
        <v>1</v>
      </c>
      <c r="R6" s="302"/>
      <c r="S6" s="219"/>
      <c r="T6" s="302">
        <v>9</v>
      </c>
      <c r="U6" s="219">
        <v>1</v>
      </c>
      <c r="V6" s="302">
        <v>1</v>
      </c>
      <c r="W6" s="219"/>
      <c r="X6" s="302">
        <v>1</v>
      </c>
      <c r="Y6" s="302"/>
      <c r="Z6" s="219">
        <v>32</v>
      </c>
      <c r="AA6" s="302"/>
      <c r="AB6" s="219"/>
      <c r="AC6" s="302"/>
    </row>
    <row r="7" spans="1:29" s="265" customFormat="1" ht="20.100000000000001" customHeight="1">
      <c r="A7" s="425"/>
      <c r="B7" s="96">
        <f>COUNT(B8:B8)</f>
        <v>1</v>
      </c>
      <c r="C7" s="19" t="s">
        <v>64</v>
      </c>
      <c r="D7" s="19"/>
      <c r="E7" s="275"/>
      <c r="F7" s="186"/>
      <c r="G7" s="20"/>
      <c r="H7" s="21">
        <f>SUM(H8:H8)</f>
        <v>24897</v>
      </c>
      <c r="I7" s="209"/>
      <c r="J7" s="209">
        <f t="shared" ref="J7:AC7" si="1">SUM(J8:J8)</f>
        <v>0</v>
      </c>
      <c r="K7" s="209">
        <f t="shared" si="1"/>
        <v>0</v>
      </c>
      <c r="L7" s="209">
        <f t="shared" si="1"/>
        <v>0</v>
      </c>
      <c r="M7" s="209">
        <f t="shared" si="1"/>
        <v>9</v>
      </c>
      <c r="N7" s="209">
        <f t="shared" si="1"/>
        <v>0</v>
      </c>
      <c r="O7" s="209">
        <f t="shared" si="1"/>
        <v>8</v>
      </c>
      <c r="P7" s="209">
        <f t="shared" si="1"/>
        <v>0</v>
      </c>
      <c r="Q7" s="209">
        <f t="shared" si="1"/>
        <v>0</v>
      </c>
      <c r="R7" s="209">
        <f t="shared" si="1"/>
        <v>0</v>
      </c>
      <c r="S7" s="209">
        <f t="shared" si="1"/>
        <v>0</v>
      </c>
      <c r="T7" s="209">
        <f t="shared" si="1"/>
        <v>5</v>
      </c>
      <c r="U7" s="209">
        <f t="shared" si="1"/>
        <v>0</v>
      </c>
      <c r="V7" s="209">
        <f t="shared" si="1"/>
        <v>0</v>
      </c>
      <c r="W7" s="209">
        <f t="shared" si="1"/>
        <v>0</v>
      </c>
      <c r="X7" s="209">
        <f t="shared" si="1"/>
        <v>0</v>
      </c>
      <c r="Y7" s="209">
        <f t="shared" si="1"/>
        <v>0</v>
      </c>
      <c r="Z7" s="209">
        <f t="shared" si="1"/>
        <v>36</v>
      </c>
      <c r="AA7" s="209">
        <f t="shared" si="1"/>
        <v>0</v>
      </c>
      <c r="AB7" s="209">
        <f t="shared" si="1"/>
        <v>0</v>
      </c>
      <c r="AC7" s="209">
        <f t="shared" si="1"/>
        <v>0</v>
      </c>
    </row>
    <row r="8" spans="1:29" s="259" customFormat="1" ht="20.100000000000001" customHeight="1">
      <c r="A8" s="425"/>
      <c r="B8" s="85">
        <v>1</v>
      </c>
      <c r="C8" s="22" t="s">
        <v>245</v>
      </c>
      <c r="D8" s="82" t="s">
        <v>279</v>
      </c>
      <c r="E8" s="185" t="s">
        <v>427</v>
      </c>
      <c r="F8" s="194" t="s">
        <v>428</v>
      </c>
      <c r="G8" s="258">
        <v>2021</v>
      </c>
      <c r="H8" s="26">
        <v>24897</v>
      </c>
      <c r="I8" s="132" t="s">
        <v>590</v>
      </c>
      <c r="J8" s="302"/>
      <c r="K8" s="219"/>
      <c r="L8" s="219"/>
      <c r="M8" s="219">
        <v>9</v>
      </c>
      <c r="N8" s="219"/>
      <c r="O8" s="219">
        <v>8</v>
      </c>
      <c r="P8" s="219"/>
      <c r="Q8" s="219"/>
      <c r="R8" s="219"/>
      <c r="S8" s="219"/>
      <c r="T8" s="219">
        <v>5</v>
      </c>
      <c r="U8" s="219"/>
      <c r="V8" s="219"/>
      <c r="W8" s="219"/>
      <c r="X8" s="219"/>
      <c r="Y8" s="219"/>
      <c r="Z8" s="219">
        <v>36</v>
      </c>
      <c r="AA8" s="219"/>
      <c r="AB8" s="219"/>
      <c r="AC8" s="219"/>
    </row>
    <row r="9" spans="1:29" s="265" customFormat="1" ht="20.100000000000001" customHeight="1">
      <c r="A9" s="425"/>
      <c r="B9" s="96">
        <f>COUNT(B10:B10)</f>
        <v>1</v>
      </c>
      <c r="C9" s="19" t="s">
        <v>56</v>
      </c>
      <c r="D9" s="19"/>
      <c r="E9" s="275"/>
      <c r="F9" s="186"/>
      <c r="G9" s="20"/>
      <c r="H9" s="21">
        <f>SUM(H10:H10)</f>
        <v>1280</v>
      </c>
      <c r="I9" s="209"/>
      <c r="J9" s="209">
        <f t="shared" ref="J9:P9" si="2">SUM(J10:J10)</f>
        <v>0</v>
      </c>
      <c r="K9" s="209">
        <f t="shared" si="2"/>
        <v>0</v>
      </c>
      <c r="L9" s="209">
        <f t="shared" si="2"/>
        <v>1</v>
      </c>
      <c r="M9" s="209">
        <f t="shared" si="2"/>
        <v>0</v>
      </c>
      <c r="N9" s="209">
        <f t="shared" si="2"/>
        <v>0</v>
      </c>
      <c r="O9" s="209">
        <f t="shared" si="2"/>
        <v>2</v>
      </c>
      <c r="P9" s="209">
        <f t="shared" si="2"/>
        <v>0</v>
      </c>
      <c r="Q9" s="209">
        <f>SUM(Q10:Q10)-1</f>
        <v>0</v>
      </c>
      <c r="R9" s="209">
        <f t="shared" ref="R9:AC9" si="3">SUM(R10:R10)</f>
        <v>0</v>
      </c>
      <c r="S9" s="209">
        <f t="shared" si="3"/>
        <v>0</v>
      </c>
      <c r="T9" s="209">
        <f t="shared" si="3"/>
        <v>6</v>
      </c>
      <c r="U9" s="209">
        <f t="shared" si="3"/>
        <v>0</v>
      </c>
      <c r="V9" s="209">
        <f t="shared" si="3"/>
        <v>0</v>
      </c>
      <c r="W9" s="209">
        <f t="shared" si="3"/>
        <v>0</v>
      </c>
      <c r="X9" s="209">
        <f t="shared" si="3"/>
        <v>0</v>
      </c>
      <c r="Y9" s="209">
        <f t="shared" si="3"/>
        <v>0</v>
      </c>
      <c r="Z9" s="209">
        <f t="shared" si="3"/>
        <v>4</v>
      </c>
      <c r="AA9" s="209">
        <f t="shared" si="3"/>
        <v>0</v>
      </c>
      <c r="AB9" s="209">
        <f t="shared" si="3"/>
        <v>0</v>
      </c>
      <c r="AC9" s="209">
        <f t="shared" si="3"/>
        <v>0</v>
      </c>
    </row>
    <row r="10" spans="1:29" s="259" customFormat="1" ht="20.100000000000001" customHeight="1">
      <c r="A10" s="425"/>
      <c r="B10" s="28">
        <v>1</v>
      </c>
      <c r="C10" s="29" t="s">
        <v>251</v>
      </c>
      <c r="D10" s="181" t="s">
        <v>279</v>
      </c>
      <c r="E10" s="320" t="s">
        <v>670</v>
      </c>
      <c r="F10" s="191" t="s">
        <v>413</v>
      </c>
      <c r="G10" s="307">
        <v>2013</v>
      </c>
      <c r="H10" s="326">
        <v>1280</v>
      </c>
      <c r="I10" s="308" t="s">
        <v>414</v>
      </c>
      <c r="J10" s="308"/>
      <c r="K10" s="219"/>
      <c r="L10" s="219">
        <v>1</v>
      </c>
      <c r="M10" s="219"/>
      <c r="N10" s="219"/>
      <c r="O10" s="219">
        <v>2</v>
      </c>
      <c r="P10" s="219"/>
      <c r="Q10" s="219">
        <v>1</v>
      </c>
      <c r="R10" s="219"/>
      <c r="S10" s="219"/>
      <c r="T10" s="219">
        <v>6</v>
      </c>
      <c r="U10" s="219"/>
      <c r="V10" s="219"/>
      <c r="W10" s="219"/>
      <c r="X10" s="219"/>
      <c r="Y10" s="219"/>
      <c r="Z10" s="219">
        <v>4</v>
      </c>
      <c r="AA10" s="219"/>
      <c r="AB10" s="219"/>
      <c r="AC10" s="219"/>
    </row>
    <row r="11" spans="1:29" s="265" customFormat="1" ht="20.100000000000001" customHeight="1">
      <c r="A11" s="425"/>
      <c r="B11" s="90">
        <f>COUNT(B12:B18)</f>
        <v>7</v>
      </c>
      <c r="C11" s="32" t="s">
        <v>46</v>
      </c>
      <c r="D11" s="32"/>
      <c r="E11" s="318"/>
      <c r="F11" s="188"/>
      <c r="G11" s="33"/>
      <c r="H11" s="34">
        <f>SUM(H12:H18)</f>
        <v>6208.6</v>
      </c>
      <c r="I11" s="305"/>
      <c r="J11" s="305">
        <f t="shared" ref="J11:AC11" si="4">SUM(J12:J18)</f>
        <v>0</v>
      </c>
      <c r="K11" s="305">
        <f t="shared" si="4"/>
        <v>0</v>
      </c>
      <c r="L11" s="305">
        <f t="shared" si="4"/>
        <v>0</v>
      </c>
      <c r="M11" s="305">
        <f t="shared" si="4"/>
        <v>8</v>
      </c>
      <c r="N11" s="305">
        <f t="shared" si="4"/>
        <v>0</v>
      </c>
      <c r="O11" s="305">
        <f t="shared" si="4"/>
        <v>10</v>
      </c>
      <c r="P11" s="305">
        <f t="shared" si="4"/>
        <v>0</v>
      </c>
      <c r="Q11" s="305">
        <f t="shared" si="4"/>
        <v>0</v>
      </c>
      <c r="R11" s="305">
        <f t="shared" si="4"/>
        <v>0</v>
      </c>
      <c r="S11" s="305">
        <f t="shared" si="4"/>
        <v>0</v>
      </c>
      <c r="T11" s="305">
        <f t="shared" si="4"/>
        <v>5</v>
      </c>
      <c r="U11" s="305">
        <f t="shared" si="4"/>
        <v>0</v>
      </c>
      <c r="V11" s="305">
        <f t="shared" si="4"/>
        <v>0</v>
      </c>
      <c r="W11" s="305">
        <f t="shared" si="4"/>
        <v>0</v>
      </c>
      <c r="X11" s="305">
        <f t="shared" si="4"/>
        <v>0</v>
      </c>
      <c r="Y11" s="305">
        <f t="shared" si="4"/>
        <v>0</v>
      </c>
      <c r="Z11" s="305">
        <f t="shared" si="4"/>
        <v>22</v>
      </c>
      <c r="AA11" s="305">
        <f t="shared" si="4"/>
        <v>0</v>
      </c>
      <c r="AB11" s="305">
        <f t="shared" si="4"/>
        <v>0</v>
      </c>
      <c r="AC11" s="305">
        <f t="shared" si="4"/>
        <v>0</v>
      </c>
    </row>
    <row r="12" spans="1:29" s="261" customFormat="1" ht="20.100000000000001" customHeight="1">
      <c r="A12" s="425"/>
      <c r="B12" s="98">
        <v>1</v>
      </c>
      <c r="C12" s="82" t="s">
        <v>728</v>
      </c>
      <c r="D12" s="82" t="s">
        <v>279</v>
      </c>
      <c r="E12" s="289" t="s">
        <v>415</v>
      </c>
      <c r="F12" s="192" t="s">
        <v>416</v>
      </c>
      <c r="G12" s="83">
        <v>2021</v>
      </c>
      <c r="H12" s="201">
        <v>802.8</v>
      </c>
      <c r="I12" s="132" t="s">
        <v>590</v>
      </c>
      <c r="J12" s="216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</row>
    <row r="13" spans="1:29" s="261" customFormat="1" ht="20.100000000000001" customHeight="1">
      <c r="A13" s="425"/>
      <c r="B13" s="87">
        <v>2</v>
      </c>
      <c r="C13" s="88" t="s">
        <v>729</v>
      </c>
      <c r="D13" s="88" t="s">
        <v>279</v>
      </c>
      <c r="E13" s="322" t="s">
        <v>175</v>
      </c>
      <c r="F13" s="195" t="s">
        <v>417</v>
      </c>
      <c r="G13" s="313">
        <v>2021</v>
      </c>
      <c r="H13" s="328">
        <v>773.5</v>
      </c>
      <c r="I13" s="132" t="s">
        <v>590</v>
      </c>
      <c r="J13" s="214"/>
      <c r="K13" s="314"/>
      <c r="L13" s="314"/>
      <c r="M13" s="314">
        <v>1</v>
      </c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  <c r="Z13" s="314">
        <v>2</v>
      </c>
      <c r="AA13" s="314"/>
      <c r="AB13" s="314"/>
      <c r="AC13" s="314"/>
    </row>
    <row r="14" spans="1:29" s="261" customFormat="1" ht="20.100000000000001" customHeight="1">
      <c r="A14" s="425"/>
      <c r="B14" s="87">
        <v>3</v>
      </c>
      <c r="C14" s="88" t="s">
        <v>727</v>
      </c>
      <c r="D14" s="88" t="s">
        <v>279</v>
      </c>
      <c r="E14" s="322" t="s">
        <v>176</v>
      </c>
      <c r="F14" s="195" t="s">
        <v>418</v>
      </c>
      <c r="G14" s="313">
        <v>2021</v>
      </c>
      <c r="H14" s="328">
        <v>491.1</v>
      </c>
      <c r="I14" s="132" t="s">
        <v>590</v>
      </c>
      <c r="J14" s="214"/>
      <c r="K14" s="314"/>
      <c r="L14" s="314"/>
      <c r="M14" s="314"/>
      <c r="N14" s="314"/>
      <c r="O14" s="314">
        <v>4</v>
      </c>
      <c r="P14" s="314"/>
      <c r="Q14" s="314"/>
      <c r="R14" s="314"/>
      <c r="S14" s="314"/>
      <c r="T14" s="314"/>
      <c r="U14" s="314"/>
      <c r="V14" s="314"/>
      <c r="W14" s="314"/>
      <c r="X14" s="314"/>
      <c r="Y14" s="314"/>
      <c r="Z14" s="314">
        <v>3</v>
      </c>
      <c r="AA14" s="314"/>
      <c r="AB14" s="314"/>
      <c r="AC14" s="314"/>
    </row>
    <row r="15" spans="1:29" s="261" customFormat="1" ht="20.100000000000001" customHeight="1">
      <c r="A15" s="425"/>
      <c r="B15" s="87">
        <v>4</v>
      </c>
      <c r="C15" s="88" t="s">
        <v>730</v>
      </c>
      <c r="D15" s="88" t="s">
        <v>279</v>
      </c>
      <c r="E15" s="322" t="s">
        <v>177</v>
      </c>
      <c r="F15" s="195" t="s">
        <v>419</v>
      </c>
      <c r="G15" s="313">
        <v>2021</v>
      </c>
      <c r="H15" s="328">
        <v>732.2</v>
      </c>
      <c r="I15" s="132" t="s">
        <v>590</v>
      </c>
      <c r="J15" s="214"/>
      <c r="K15" s="314"/>
      <c r="L15" s="314"/>
      <c r="M15" s="314">
        <v>1</v>
      </c>
      <c r="N15" s="314"/>
      <c r="O15" s="314">
        <v>2</v>
      </c>
      <c r="P15" s="314"/>
      <c r="Q15" s="314"/>
      <c r="R15" s="314"/>
      <c r="S15" s="314"/>
      <c r="T15" s="314"/>
      <c r="U15" s="314"/>
      <c r="V15" s="314"/>
      <c r="W15" s="314"/>
      <c r="X15" s="314"/>
      <c r="Y15" s="314"/>
      <c r="Z15" s="314">
        <v>4</v>
      </c>
      <c r="AA15" s="314"/>
      <c r="AB15" s="314"/>
      <c r="AC15" s="314"/>
    </row>
    <row r="16" spans="1:29" s="261" customFormat="1" ht="20.100000000000001" customHeight="1">
      <c r="A16" s="425"/>
      <c r="B16" s="87">
        <v>5</v>
      </c>
      <c r="C16" s="88" t="s">
        <v>730</v>
      </c>
      <c r="D16" s="88" t="s">
        <v>279</v>
      </c>
      <c r="E16" s="322" t="s">
        <v>178</v>
      </c>
      <c r="F16" s="195" t="s">
        <v>420</v>
      </c>
      <c r="G16" s="313">
        <v>2021</v>
      </c>
      <c r="H16" s="328">
        <v>1776.3</v>
      </c>
      <c r="I16" s="132" t="s">
        <v>590</v>
      </c>
      <c r="J16" s="214"/>
      <c r="K16" s="314"/>
      <c r="L16" s="314"/>
      <c r="M16" s="314">
        <v>2</v>
      </c>
      <c r="N16" s="314"/>
      <c r="O16" s="314"/>
      <c r="P16" s="314"/>
      <c r="Q16" s="314"/>
      <c r="R16" s="314"/>
      <c r="S16" s="314"/>
      <c r="T16" s="314">
        <v>5</v>
      </c>
      <c r="U16" s="314"/>
      <c r="V16" s="314"/>
      <c r="W16" s="314"/>
      <c r="X16" s="314"/>
      <c r="Y16" s="314"/>
      <c r="Z16" s="314">
        <v>5</v>
      </c>
      <c r="AA16" s="314"/>
      <c r="AB16" s="314"/>
      <c r="AC16" s="314"/>
    </row>
    <row r="17" spans="1:29" s="261" customFormat="1" ht="20.100000000000001" customHeight="1">
      <c r="A17" s="425"/>
      <c r="B17" s="87">
        <v>6</v>
      </c>
      <c r="C17" s="88" t="s">
        <v>730</v>
      </c>
      <c r="D17" s="88" t="s">
        <v>279</v>
      </c>
      <c r="E17" s="322" t="s">
        <v>179</v>
      </c>
      <c r="F17" s="195" t="s">
        <v>421</v>
      </c>
      <c r="G17" s="313">
        <v>2021</v>
      </c>
      <c r="H17" s="328">
        <v>964.3</v>
      </c>
      <c r="I17" s="132" t="s">
        <v>590</v>
      </c>
      <c r="J17" s="214"/>
      <c r="K17" s="314"/>
      <c r="L17" s="314"/>
      <c r="M17" s="314">
        <v>2</v>
      </c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  <c r="Z17" s="314">
        <v>4</v>
      </c>
      <c r="AA17" s="314"/>
      <c r="AB17" s="314"/>
      <c r="AC17" s="314"/>
    </row>
    <row r="18" spans="1:29" s="261" customFormat="1" ht="20.100000000000001" customHeight="1">
      <c r="A18" s="425"/>
      <c r="B18" s="87">
        <v>7</v>
      </c>
      <c r="C18" s="88" t="s">
        <v>727</v>
      </c>
      <c r="D18" s="88" t="s">
        <v>279</v>
      </c>
      <c r="E18" s="322" t="s">
        <v>180</v>
      </c>
      <c r="F18" s="195" t="s">
        <v>422</v>
      </c>
      <c r="G18" s="313">
        <v>2021</v>
      </c>
      <c r="H18" s="328">
        <v>668.4</v>
      </c>
      <c r="I18" s="132" t="s">
        <v>590</v>
      </c>
      <c r="J18" s="214"/>
      <c r="K18" s="314"/>
      <c r="L18" s="314"/>
      <c r="M18" s="314">
        <v>2</v>
      </c>
      <c r="N18" s="314"/>
      <c r="O18" s="314">
        <v>4</v>
      </c>
      <c r="P18" s="314"/>
      <c r="Q18" s="314"/>
      <c r="R18" s="314"/>
      <c r="S18" s="314"/>
      <c r="T18" s="314"/>
      <c r="U18" s="314"/>
      <c r="V18" s="314"/>
      <c r="W18" s="314"/>
      <c r="X18" s="314"/>
      <c r="Y18" s="314"/>
      <c r="Z18" s="314">
        <v>4</v>
      </c>
      <c r="AA18" s="314"/>
      <c r="AB18" s="314"/>
      <c r="AC18" s="314"/>
    </row>
    <row r="19" spans="1:29" s="265" customFormat="1" ht="20.100000000000001" customHeight="1">
      <c r="A19" s="425"/>
      <c r="B19" s="90">
        <f>COUNT(B20:B21)</f>
        <v>2</v>
      </c>
      <c r="C19" s="32" t="s">
        <v>25</v>
      </c>
      <c r="D19" s="32"/>
      <c r="E19" s="318"/>
      <c r="F19" s="188"/>
      <c r="G19" s="33"/>
      <c r="H19" s="34">
        <f>SUM(H20:H21)</f>
        <v>2366.6</v>
      </c>
      <c r="I19" s="305"/>
      <c r="J19" s="305">
        <f t="shared" ref="J19:AC19" si="5">SUM(J20:J21)</f>
        <v>0</v>
      </c>
      <c r="K19" s="305">
        <f t="shared" si="5"/>
        <v>0</v>
      </c>
      <c r="L19" s="305">
        <f t="shared" si="5"/>
        <v>0</v>
      </c>
      <c r="M19" s="305">
        <f t="shared" si="5"/>
        <v>2</v>
      </c>
      <c r="N19" s="305">
        <f t="shared" si="5"/>
        <v>0</v>
      </c>
      <c r="O19" s="305">
        <f t="shared" si="5"/>
        <v>2</v>
      </c>
      <c r="P19" s="305">
        <f t="shared" si="5"/>
        <v>0</v>
      </c>
      <c r="Q19" s="305">
        <f t="shared" si="5"/>
        <v>0</v>
      </c>
      <c r="R19" s="305">
        <f t="shared" si="5"/>
        <v>0</v>
      </c>
      <c r="S19" s="305">
        <f t="shared" si="5"/>
        <v>0</v>
      </c>
      <c r="T19" s="305">
        <f t="shared" si="5"/>
        <v>0</v>
      </c>
      <c r="U19" s="305">
        <f t="shared" si="5"/>
        <v>0</v>
      </c>
      <c r="V19" s="305">
        <f t="shared" si="5"/>
        <v>0</v>
      </c>
      <c r="W19" s="305">
        <f t="shared" si="5"/>
        <v>0</v>
      </c>
      <c r="X19" s="305">
        <f t="shared" si="5"/>
        <v>0</v>
      </c>
      <c r="Y19" s="305">
        <f t="shared" si="5"/>
        <v>0</v>
      </c>
      <c r="Z19" s="305">
        <f t="shared" si="5"/>
        <v>5</v>
      </c>
      <c r="AA19" s="305">
        <f t="shared" si="5"/>
        <v>0</v>
      </c>
      <c r="AB19" s="305">
        <f t="shared" si="5"/>
        <v>0</v>
      </c>
      <c r="AC19" s="305">
        <f t="shared" si="5"/>
        <v>0</v>
      </c>
    </row>
    <row r="20" spans="1:29" s="259" customFormat="1" ht="20.100000000000001" customHeight="1">
      <c r="A20" s="425"/>
      <c r="B20" s="85">
        <v>1</v>
      </c>
      <c r="C20" s="22" t="s">
        <v>215</v>
      </c>
      <c r="D20" s="82" t="s">
        <v>279</v>
      </c>
      <c r="E20" s="278" t="s">
        <v>423</v>
      </c>
      <c r="F20" s="189" t="s">
        <v>424</v>
      </c>
      <c r="G20" s="210">
        <v>2021</v>
      </c>
      <c r="H20" s="26">
        <v>366.4</v>
      </c>
      <c r="I20" s="132" t="s">
        <v>590</v>
      </c>
      <c r="J20" s="302"/>
      <c r="K20" s="219"/>
      <c r="L20" s="219"/>
      <c r="M20" s="219">
        <v>1</v>
      </c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</row>
    <row r="21" spans="1:29" s="259" customFormat="1" ht="20.100000000000001" customHeight="1">
      <c r="A21" s="425"/>
      <c r="B21" s="36">
        <v>2</v>
      </c>
      <c r="C21" s="27" t="s">
        <v>215</v>
      </c>
      <c r="D21" s="88" t="s">
        <v>279</v>
      </c>
      <c r="E21" s="319" t="s">
        <v>425</v>
      </c>
      <c r="F21" s="190" t="s">
        <v>426</v>
      </c>
      <c r="G21" s="231">
        <v>2021</v>
      </c>
      <c r="H21" s="251">
        <v>2000.2</v>
      </c>
      <c r="I21" s="132" t="s">
        <v>590</v>
      </c>
      <c r="J21" s="220"/>
      <c r="K21" s="222"/>
      <c r="L21" s="222"/>
      <c r="M21" s="222">
        <v>1</v>
      </c>
      <c r="N21" s="222"/>
      <c r="O21" s="222">
        <v>2</v>
      </c>
      <c r="P21" s="222"/>
      <c r="Q21" s="222"/>
      <c r="R21" s="222"/>
      <c r="S21" s="222"/>
      <c r="T21" s="222"/>
      <c r="U21" s="222"/>
      <c r="V21" s="222"/>
      <c r="W21" s="222"/>
      <c r="X21" s="222"/>
      <c r="Y21" s="222"/>
      <c r="Z21" s="222">
        <v>5</v>
      </c>
      <c r="AA21" s="222"/>
      <c r="AB21" s="222"/>
      <c r="AC21" s="222"/>
    </row>
    <row r="22" spans="1:29" s="306" customFormat="1" ht="20.100000000000001" customHeight="1" thickBot="1">
      <c r="A22" s="426"/>
      <c r="B22" s="97">
        <f>SUM(B5,B7,B9,B11,B19)</f>
        <v>12</v>
      </c>
      <c r="C22" s="93"/>
      <c r="D22" s="93"/>
      <c r="E22" s="281"/>
      <c r="F22" s="282"/>
      <c r="G22" s="94"/>
      <c r="H22" s="250">
        <f>SUM(H5,H7,H9,H11,H19)</f>
        <v>44326.2</v>
      </c>
      <c r="I22" s="226"/>
      <c r="J22" s="225">
        <f t="shared" ref="J22:AC22" si="6">SUM(J5,J7,J9,J11,J19)</f>
        <v>1</v>
      </c>
      <c r="K22" s="225">
        <f t="shared" si="6"/>
        <v>0</v>
      </c>
      <c r="L22" s="225">
        <f t="shared" si="6"/>
        <v>1</v>
      </c>
      <c r="M22" s="225">
        <f t="shared" si="6"/>
        <v>22</v>
      </c>
      <c r="N22" s="225">
        <f t="shared" si="6"/>
        <v>0</v>
      </c>
      <c r="O22" s="225">
        <f t="shared" si="6"/>
        <v>25</v>
      </c>
      <c r="P22" s="225">
        <f t="shared" si="6"/>
        <v>0</v>
      </c>
      <c r="Q22" s="225">
        <f t="shared" si="6"/>
        <v>1</v>
      </c>
      <c r="R22" s="225">
        <f t="shared" si="6"/>
        <v>0</v>
      </c>
      <c r="S22" s="225">
        <f t="shared" si="6"/>
        <v>0</v>
      </c>
      <c r="T22" s="225">
        <f t="shared" si="6"/>
        <v>25</v>
      </c>
      <c r="U22" s="225">
        <f t="shared" si="6"/>
        <v>1</v>
      </c>
      <c r="V22" s="225">
        <f t="shared" si="6"/>
        <v>1</v>
      </c>
      <c r="W22" s="225">
        <f t="shared" si="6"/>
        <v>0</v>
      </c>
      <c r="X22" s="225">
        <f t="shared" si="6"/>
        <v>1</v>
      </c>
      <c r="Y22" s="225">
        <f t="shared" si="6"/>
        <v>0</v>
      </c>
      <c r="Z22" s="225">
        <f t="shared" si="6"/>
        <v>99</v>
      </c>
      <c r="AA22" s="225">
        <f t="shared" si="6"/>
        <v>0</v>
      </c>
      <c r="AB22" s="225">
        <f t="shared" si="6"/>
        <v>0</v>
      </c>
      <c r="AC22" s="225">
        <f t="shared" si="6"/>
        <v>0</v>
      </c>
    </row>
    <row r="23" spans="1:29" s="265" customFormat="1" ht="20.100000000000001" customHeight="1">
      <c r="A23" s="425" t="s">
        <v>566</v>
      </c>
      <c r="B23" s="89">
        <f>COUNT(B24:B26)</f>
        <v>3</v>
      </c>
      <c r="C23" s="91" t="s">
        <v>63</v>
      </c>
      <c r="D23" s="91"/>
      <c r="E23" s="283"/>
      <c r="F23" s="196"/>
      <c r="G23" s="92"/>
      <c r="H23" s="95">
        <f>SUM(H24:H26)</f>
        <v>60671.100000000006</v>
      </c>
      <c r="I23" s="227"/>
      <c r="J23" s="227">
        <f t="shared" ref="J23:AC23" si="7">SUM(J24:J26)</f>
        <v>0</v>
      </c>
      <c r="K23" s="227">
        <f t="shared" si="7"/>
        <v>0</v>
      </c>
      <c r="L23" s="227">
        <f t="shared" si="7"/>
        <v>0</v>
      </c>
      <c r="M23" s="227">
        <f t="shared" si="7"/>
        <v>13</v>
      </c>
      <c r="N23" s="227">
        <f t="shared" si="7"/>
        <v>0</v>
      </c>
      <c r="O23" s="227">
        <f t="shared" si="7"/>
        <v>23</v>
      </c>
      <c r="P23" s="227">
        <f t="shared" si="7"/>
        <v>50</v>
      </c>
      <c r="Q23" s="227">
        <f t="shared" si="7"/>
        <v>0</v>
      </c>
      <c r="R23" s="227">
        <f t="shared" si="7"/>
        <v>0</v>
      </c>
      <c r="S23" s="227">
        <f t="shared" si="7"/>
        <v>0</v>
      </c>
      <c r="T23" s="227">
        <f t="shared" si="7"/>
        <v>13</v>
      </c>
      <c r="U23" s="227">
        <f t="shared" si="7"/>
        <v>4</v>
      </c>
      <c r="V23" s="227">
        <f t="shared" si="7"/>
        <v>3</v>
      </c>
      <c r="W23" s="227">
        <f t="shared" si="7"/>
        <v>0</v>
      </c>
      <c r="X23" s="227">
        <f t="shared" si="7"/>
        <v>1</v>
      </c>
      <c r="Y23" s="227">
        <f t="shared" si="7"/>
        <v>3</v>
      </c>
      <c r="Z23" s="227">
        <f t="shared" si="7"/>
        <v>42</v>
      </c>
      <c r="AA23" s="227">
        <f t="shared" si="7"/>
        <v>0</v>
      </c>
      <c r="AB23" s="227">
        <f t="shared" si="7"/>
        <v>0</v>
      </c>
      <c r="AC23" s="227">
        <f t="shared" si="7"/>
        <v>0</v>
      </c>
    </row>
    <row r="24" spans="1:29" s="259" customFormat="1" ht="20.100000000000001" customHeight="1">
      <c r="A24" s="425"/>
      <c r="B24" s="85">
        <v>1</v>
      </c>
      <c r="C24" s="22" t="s">
        <v>187</v>
      </c>
      <c r="D24" s="82" t="s">
        <v>279</v>
      </c>
      <c r="E24" s="185" t="s">
        <v>429</v>
      </c>
      <c r="F24" s="185" t="s">
        <v>430</v>
      </c>
      <c r="G24" s="24">
        <v>2015</v>
      </c>
      <c r="H24" s="26">
        <v>41952</v>
      </c>
      <c r="I24" s="24"/>
      <c r="J24" s="302"/>
      <c r="K24" s="219"/>
      <c r="L24" s="302"/>
      <c r="M24" s="219">
        <v>10</v>
      </c>
      <c r="N24" s="302"/>
      <c r="O24" s="219">
        <v>17</v>
      </c>
      <c r="P24" s="302">
        <v>40</v>
      </c>
      <c r="Q24" s="219"/>
      <c r="R24" s="302"/>
      <c r="S24" s="219"/>
      <c r="T24" s="302">
        <v>8</v>
      </c>
      <c r="U24" s="219">
        <v>3</v>
      </c>
      <c r="V24" s="302">
        <v>1</v>
      </c>
      <c r="W24" s="219"/>
      <c r="X24" s="302">
        <v>1</v>
      </c>
      <c r="Y24" s="302">
        <v>1</v>
      </c>
      <c r="Z24" s="219">
        <v>36</v>
      </c>
      <c r="AA24" s="302"/>
      <c r="AB24" s="219"/>
      <c r="AC24" s="302"/>
    </row>
    <row r="25" spans="1:29" s="259" customFormat="1" ht="20.100000000000001" customHeight="1">
      <c r="A25" s="425"/>
      <c r="B25" s="85">
        <v>2</v>
      </c>
      <c r="C25" s="22" t="s">
        <v>187</v>
      </c>
      <c r="D25" s="82" t="s">
        <v>279</v>
      </c>
      <c r="E25" s="185" t="s">
        <v>431</v>
      </c>
      <c r="F25" s="185" t="s">
        <v>432</v>
      </c>
      <c r="G25" s="24" t="s">
        <v>433</v>
      </c>
      <c r="H25" s="26">
        <v>3728.4</v>
      </c>
      <c r="I25" s="24"/>
      <c r="J25" s="302"/>
      <c r="K25" s="219"/>
      <c r="L25" s="302"/>
      <c r="M25" s="219">
        <v>1</v>
      </c>
      <c r="N25" s="302"/>
      <c r="O25" s="219">
        <v>6</v>
      </c>
      <c r="P25" s="302">
        <v>4</v>
      </c>
      <c r="Q25" s="219"/>
      <c r="R25" s="302"/>
      <c r="S25" s="219"/>
      <c r="T25" s="302">
        <v>5</v>
      </c>
      <c r="U25" s="219">
        <v>1</v>
      </c>
      <c r="V25" s="302">
        <v>1</v>
      </c>
      <c r="W25" s="219"/>
      <c r="X25" s="302"/>
      <c r="Y25" s="302">
        <v>1</v>
      </c>
      <c r="Z25" s="219">
        <v>6</v>
      </c>
      <c r="AA25" s="302"/>
      <c r="AB25" s="219"/>
      <c r="AC25" s="302"/>
    </row>
    <row r="26" spans="1:29" s="259" customFormat="1" ht="20.100000000000001" customHeight="1">
      <c r="A26" s="425"/>
      <c r="B26" s="85">
        <v>3</v>
      </c>
      <c r="C26" s="22" t="s">
        <v>187</v>
      </c>
      <c r="D26" s="82" t="s">
        <v>279</v>
      </c>
      <c r="E26" s="185" t="s">
        <v>434</v>
      </c>
      <c r="F26" s="185" t="s">
        <v>672</v>
      </c>
      <c r="G26" s="24">
        <v>2015</v>
      </c>
      <c r="H26" s="26">
        <v>14990.7</v>
      </c>
      <c r="I26" s="24"/>
      <c r="J26" s="302"/>
      <c r="K26" s="219"/>
      <c r="L26" s="302"/>
      <c r="M26" s="219">
        <v>2</v>
      </c>
      <c r="N26" s="302"/>
      <c r="O26" s="219"/>
      <c r="P26" s="302">
        <v>6</v>
      </c>
      <c r="Q26" s="219"/>
      <c r="R26" s="302"/>
      <c r="S26" s="219"/>
      <c r="T26" s="302"/>
      <c r="U26" s="219"/>
      <c r="V26" s="302">
        <v>1</v>
      </c>
      <c r="W26" s="219"/>
      <c r="X26" s="302"/>
      <c r="Y26" s="302">
        <v>1</v>
      </c>
      <c r="Z26" s="219"/>
      <c r="AA26" s="302"/>
      <c r="AB26" s="219"/>
      <c r="AC26" s="302"/>
    </row>
    <row r="27" spans="1:29" s="265" customFormat="1" ht="20.100000000000001" customHeight="1">
      <c r="A27" s="425"/>
      <c r="B27" s="96">
        <f>COUNT(B28:B30)</f>
        <v>3</v>
      </c>
      <c r="C27" s="19" t="s">
        <v>54</v>
      </c>
      <c r="D27" s="19"/>
      <c r="E27" s="275"/>
      <c r="F27" s="186"/>
      <c r="G27" s="20"/>
      <c r="H27" s="21">
        <f>SUM(H28:H30)</f>
        <v>3243.5</v>
      </c>
      <c r="I27" s="209"/>
      <c r="J27" s="209">
        <f t="shared" ref="J27:AC27" si="8">SUM(J28:J30)</f>
        <v>0</v>
      </c>
      <c r="K27" s="209">
        <f t="shared" si="8"/>
        <v>0</v>
      </c>
      <c r="L27" s="209">
        <f t="shared" si="8"/>
        <v>0</v>
      </c>
      <c r="M27" s="209">
        <f t="shared" si="8"/>
        <v>3</v>
      </c>
      <c r="N27" s="209">
        <f t="shared" si="8"/>
        <v>0</v>
      </c>
      <c r="O27" s="209">
        <f t="shared" si="8"/>
        <v>5</v>
      </c>
      <c r="P27" s="209">
        <f t="shared" si="8"/>
        <v>12</v>
      </c>
      <c r="Q27" s="209">
        <f t="shared" si="8"/>
        <v>1</v>
      </c>
      <c r="R27" s="209">
        <f t="shared" si="8"/>
        <v>1</v>
      </c>
      <c r="S27" s="209">
        <f t="shared" si="8"/>
        <v>1</v>
      </c>
      <c r="T27" s="209">
        <f t="shared" si="8"/>
        <v>3</v>
      </c>
      <c r="U27" s="209">
        <f t="shared" si="8"/>
        <v>1</v>
      </c>
      <c r="V27" s="209">
        <f t="shared" si="8"/>
        <v>0</v>
      </c>
      <c r="W27" s="209">
        <f t="shared" si="8"/>
        <v>0</v>
      </c>
      <c r="X27" s="209">
        <f t="shared" si="8"/>
        <v>0</v>
      </c>
      <c r="Y27" s="209">
        <f t="shared" si="8"/>
        <v>0</v>
      </c>
      <c r="Z27" s="209">
        <f t="shared" si="8"/>
        <v>12</v>
      </c>
      <c r="AA27" s="209">
        <f t="shared" si="8"/>
        <v>0</v>
      </c>
      <c r="AB27" s="209">
        <f t="shared" si="8"/>
        <v>0</v>
      </c>
      <c r="AC27" s="209">
        <f t="shared" si="8"/>
        <v>0</v>
      </c>
    </row>
    <row r="28" spans="1:29" s="259" customFormat="1" ht="20.100000000000001" customHeight="1">
      <c r="A28" s="425"/>
      <c r="B28" s="85">
        <v>1</v>
      </c>
      <c r="C28" s="22" t="s">
        <v>188</v>
      </c>
      <c r="D28" s="82" t="s">
        <v>279</v>
      </c>
      <c r="E28" s="276" t="s">
        <v>435</v>
      </c>
      <c r="F28" s="187" t="s">
        <v>436</v>
      </c>
      <c r="G28" s="304" t="s">
        <v>433</v>
      </c>
      <c r="H28" s="26">
        <v>923.7</v>
      </c>
      <c r="I28" s="24"/>
      <c r="J28" s="302"/>
      <c r="K28" s="219"/>
      <c r="L28" s="219"/>
      <c r="M28" s="219"/>
      <c r="N28" s="219"/>
      <c r="O28" s="219">
        <v>1</v>
      </c>
      <c r="P28" s="219"/>
      <c r="Q28" s="219"/>
      <c r="R28" s="219">
        <v>1</v>
      </c>
      <c r="S28" s="219">
        <v>1</v>
      </c>
      <c r="T28" s="219"/>
      <c r="U28" s="219"/>
      <c r="V28" s="219"/>
      <c r="W28" s="219"/>
      <c r="X28" s="219"/>
      <c r="Y28" s="219"/>
      <c r="Z28" s="219">
        <v>4</v>
      </c>
      <c r="AA28" s="219"/>
      <c r="AB28" s="219"/>
      <c r="AC28" s="219"/>
    </row>
    <row r="29" spans="1:29" s="259" customFormat="1" ht="20.100000000000001" customHeight="1">
      <c r="A29" s="425"/>
      <c r="B29" s="85">
        <v>2</v>
      </c>
      <c r="C29" s="22" t="s">
        <v>188</v>
      </c>
      <c r="D29" s="82" t="s">
        <v>279</v>
      </c>
      <c r="E29" s="276" t="s">
        <v>437</v>
      </c>
      <c r="F29" s="187" t="s">
        <v>438</v>
      </c>
      <c r="G29" s="304" t="s">
        <v>433</v>
      </c>
      <c r="H29" s="26">
        <v>929.5</v>
      </c>
      <c r="I29" s="24"/>
      <c r="J29" s="302"/>
      <c r="K29" s="219"/>
      <c r="L29" s="219"/>
      <c r="M29" s="219">
        <v>1</v>
      </c>
      <c r="N29" s="219"/>
      <c r="O29" s="219">
        <v>2</v>
      </c>
      <c r="P29" s="219">
        <v>4</v>
      </c>
      <c r="Q29" s="219">
        <v>1</v>
      </c>
      <c r="R29" s="219"/>
      <c r="S29" s="219"/>
      <c r="T29" s="219"/>
      <c r="U29" s="219"/>
      <c r="V29" s="219"/>
      <c r="W29" s="219"/>
      <c r="X29" s="219"/>
      <c r="Y29" s="219"/>
      <c r="Z29" s="219">
        <v>4</v>
      </c>
      <c r="AA29" s="219"/>
      <c r="AB29" s="219"/>
      <c r="AC29" s="219"/>
    </row>
    <row r="30" spans="1:29" s="259" customFormat="1" ht="20.100000000000001" customHeight="1">
      <c r="A30" s="425"/>
      <c r="B30" s="85">
        <v>3</v>
      </c>
      <c r="C30" s="22" t="s">
        <v>188</v>
      </c>
      <c r="D30" s="82" t="s">
        <v>279</v>
      </c>
      <c r="E30" s="276" t="s">
        <v>439</v>
      </c>
      <c r="F30" s="187" t="s">
        <v>440</v>
      </c>
      <c r="G30" s="304" t="s">
        <v>433</v>
      </c>
      <c r="H30" s="26">
        <v>1390.3</v>
      </c>
      <c r="I30" s="24"/>
      <c r="J30" s="302"/>
      <c r="K30" s="219"/>
      <c r="L30" s="219"/>
      <c r="M30" s="219">
        <v>2</v>
      </c>
      <c r="N30" s="219"/>
      <c r="O30" s="219">
        <v>2</v>
      </c>
      <c r="P30" s="219">
        <v>8</v>
      </c>
      <c r="Q30" s="219"/>
      <c r="R30" s="219"/>
      <c r="S30" s="219"/>
      <c r="T30" s="219">
        <v>3</v>
      </c>
      <c r="U30" s="219">
        <v>1</v>
      </c>
      <c r="V30" s="219"/>
      <c r="W30" s="219"/>
      <c r="X30" s="219"/>
      <c r="Y30" s="219"/>
      <c r="Z30" s="219">
        <v>4</v>
      </c>
      <c r="AA30" s="219"/>
      <c r="AB30" s="219"/>
      <c r="AC30" s="219"/>
    </row>
    <row r="31" spans="1:29" s="265" customFormat="1" ht="20.100000000000001" customHeight="1">
      <c r="A31" s="425"/>
      <c r="B31" s="96">
        <f>COUNT(B32:B33)</f>
        <v>2</v>
      </c>
      <c r="C31" s="19" t="s">
        <v>25</v>
      </c>
      <c r="D31" s="19"/>
      <c r="E31" s="275"/>
      <c r="F31" s="186"/>
      <c r="G31" s="20"/>
      <c r="H31" s="21">
        <f>SUM(H32:H33)</f>
        <v>8669.9</v>
      </c>
      <c r="I31" s="209"/>
      <c r="J31" s="209">
        <f t="shared" ref="J31:AC31" si="9">SUM(J32:J33)</f>
        <v>0</v>
      </c>
      <c r="K31" s="209">
        <f t="shared" si="9"/>
        <v>0</v>
      </c>
      <c r="L31" s="209">
        <f t="shared" si="9"/>
        <v>0</v>
      </c>
      <c r="M31" s="209">
        <f t="shared" si="9"/>
        <v>2</v>
      </c>
      <c r="N31" s="209">
        <f t="shared" si="9"/>
        <v>0</v>
      </c>
      <c r="O31" s="209">
        <f t="shared" si="9"/>
        <v>13</v>
      </c>
      <c r="P31" s="209">
        <f t="shared" si="9"/>
        <v>6</v>
      </c>
      <c r="Q31" s="209">
        <f t="shared" si="9"/>
        <v>0</v>
      </c>
      <c r="R31" s="209">
        <f t="shared" si="9"/>
        <v>0</v>
      </c>
      <c r="S31" s="209">
        <f t="shared" si="9"/>
        <v>0</v>
      </c>
      <c r="T31" s="209">
        <f t="shared" si="9"/>
        <v>0</v>
      </c>
      <c r="U31" s="209">
        <f t="shared" si="9"/>
        <v>0</v>
      </c>
      <c r="V31" s="209">
        <f t="shared" si="9"/>
        <v>0</v>
      </c>
      <c r="W31" s="209">
        <f t="shared" si="9"/>
        <v>0</v>
      </c>
      <c r="X31" s="209">
        <f t="shared" si="9"/>
        <v>0</v>
      </c>
      <c r="Y31" s="209">
        <f t="shared" si="9"/>
        <v>1</v>
      </c>
      <c r="Z31" s="209">
        <f t="shared" si="9"/>
        <v>12</v>
      </c>
      <c r="AA31" s="209">
        <f t="shared" si="9"/>
        <v>0</v>
      </c>
      <c r="AB31" s="209">
        <f t="shared" si="9"/>
        <v>0</v>
      </c>
      <c r="AC31" s="209">
        <f t="shared" si="9"/>
        <v>0</v>
      </c>
    </row>
    <row r="32" spans="1:29" s="259" customFormat="1" ht="20.100000000000001" customHeight="1">
      <c r="A32" s="425"/>
      <c r="B32" s="85">
        <v>1</v>
      </c>
      <c r="C32" s="22" t="s">
        <v>215</v>
      </c>
      <c r="D32" s="82" t="s">
        <v>279</v>
      </c>
      <c r="E32" s="277" t="s">
        <v>442</v>
      </c>
      <c r="F32" s="187" t="s">
        <v>443</v>
      </c>
      <c r="G32" s="210">
        <v>2015</v>
      </c>
      <c r="H32" s="26">
        <v>8154.2</v>
      </c>
      <c r="I32" s="22"/>
      <c r="J32" s="302"/>
      <c r="K32" s="219"/>
      <c r="L32" s="219"/>
      <c r="M32" s="219">
        <v>2</v>
      </c>
      <c r="N32" s="219"/>
      <c r="O32" s="219">
        <v>13</v>
      </c>
      <c r="P32" s="219">
        <v>6</v>
      </c>
      <c r="Q32" s="219"/>
      <c r="R32" s="219"/>
      <c r="S32" s="219"/>
      <c r="T32" s="219"/>
      <c r="U32" s="219"/>
      <c r="V32" s="219"/>
      <c r="W32" s="219"/>
      <c r="X32" s="219"/>
      <c r="Y32" s="219">
        <v>1</v>
      </c>
      <c r="Z32" s="219">
        <v>12</v>
      </c>
      <c r="AA32" s="219"/>
      <c r="AB32" s="219"/>
      <c r="AC32" s="219"/>
    </row>
    <row r="33" spans="1:29" s="259" customFormat="1" ht="20.100000000000001" customHeight="1">
      <c r="A33" s="425"/>
      <c r="B33" s="85">
        <v>2</v>
      </c>
      <c r="C33" s="22" t="s">
        <v>215</v>
      </c>
      <c r="D33" s="82" t="s">
        <v>279</v>
      </c>
      <c r="E33" s="277" t="s">
        <v>374</v>
      </c>
      <c r="F33" s="187" t="s">
        <v>375</v>
      </c>
      <c r="G33" s="210">
        <v>2015</v>
      </c>
      <c r="H33" s="26">
        <v>515.70000000000005</v>
      </c>
      <c r="I33" s="22"/>
      <c r="J33" s="302"/>
      <c r="K33" s="219"/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</row>
    <row r="34" spans="1:29" s="265" customFormat="1" ht="20.100000000000001" customHeight="1">
      <c r="A34" s="425"/>
      <c r="B34" s="96">
        <f>COUNT(B35:B35)</f>
        <v>1</v>
      </c>
      <c r="C34" s="19" t="s">
        <v>24</v>
      </c>
      <c r="D34" s="19"/>
      <c r="E34" s="275"/>
      <c r="F34" s="186"/>
      <c r="G34" s="20"/>
      <c r="H34" s="21">
        <f>SUM(H35:H35)</f>
        <v>11790</v>
      </c>
      <c r="I34" s="209"/>
      <c r="J34" s="209">
        <f t="shared" ref="J34:AC34" si="10">SUM(J35:J35)</f>
        <v>0</v>
      </c>
      <c r="K34" s="209">
        <f t="shared" si="10"/>
        <v>0</v>
      </c>
      <c r="L34" s="209">
        <f t="shared" si="10"/>
        <v>0</v>
      </c>
      <c r="M34" s="209">
        <f t="shared" si="10"/>
        <v>5</v>
      </c>
      <c r="N34" s="209">
        <f t="shared" si="10"/>
        <v>0</v>
      </c>
      <c r="O34" s="209">
        <f t="shared" si="10"/>
        <v>13</v>
      </c>
      <c r="P34" s="209">
        <f t="shared" si="10"/>
        <v>15</v>
      </c>
      <c r="Q34" s="209">
        <f t="shared" si="10"/>
        <v>0</v>
      </c>
      <c r="R34" s="209">
        <f t="shared" si="10"/>
        <v>0</v>
      </c>
      <c r="S34" s="209">
        <f t="shared" si="10"/>
        <v>0</v>
      </c>
      <c r="T34" s="209">
        <f t="shared" si="10"/>
        <v>4</v>
      </c>
      <c r="U34" s="209">
        <f t="shared" si="10"/>
        <v>1</v>
      </c>
      <c r="V34" s="209">
        <f t="shared" si="10"/>
        <v>1</v>
      </c>
      <c r="W34" s="209">
        <f t="shared" si="10"/>
        <v>0</v>
      </c>
      <c r="X34" s="209">
        <f t="shared" si="10"/>
        <v>0</v>
      </c>
      <c r="Y34" s="209">
        <f t="shared" si="10"/>
        <v>1</v>
      </c>
      <c r="Z34" s="209">
        <f t="shared" si="10"/>
        <v>14</v>
      </c>
      <c r="AA34" s="209">
        <f t="shared" si="10"/>
        <v>0</v>
      </c>
      <c r="AB34" s="209">
        <f t="shared" si="10"/>
        <v>0</v>
      </c>
      <c r="AC34" s="209">
        <f t="shared" si="10"/>
        <v>0</v>
      </c>
    </row>
    <row r="35" spans="1:29" s="259" customFormat="1" ht="20.100000000000001" customHeight="1">
      <c r="A35" s="425"/>
      <c r="B35" s="85">
        <v>1</v>
      </c>
      <c r="C35" s="25" t="s">
        <v>297</v>
      </c>
      <c r="D35" s="82" t="s">
        <v>279</v>
      </c>
      <c r="E35" s="185" t="s">
        <v>671</v>
      </c>
      <c r="F35" s="185" t="s">
        <v>441</v>
      </c>
      <c r="G35" s="258">
        <v>2015</v>
      </c>
      <c r="H35" s="26">
        <v>11790</v>
      </c>
      <c r="I35" s="22"/>
      <c r="J35" s="302"/>
      <c r="K35" s="219"/>
      <c r="L35" s="219"/>
      <c r="M35" s="219">
        <v>5</v>
      </c>
      <c r="N35" s="219"/>
      <c r="O35" s="219">
        <v>13</v>
      </c>
      <c r="P35" s="219">
        <v>15</v>
      </c>
      <c r="Q35" s="219"/>
      <c r="R35" s="219"/>
      <c r="S35" s="219"/>
      <c r="T35" s="219">
        <v>4</v>
      </c>
      <c r="U35" s="219">
        <v>1</v>
      </c>
      <c r="V35" s="219">
        <v>1</v>
      </c>
      <c r="W35" s="219"/>
      <c r="X35" s="219"/>
      <c r="Y35" s="219">
        <v>1</v>
      </c>
      <c r="Z35" s="219">
        <v>14</v>
      </c>
      <c r="AA35" s="219"/>
      <c r="AB35" s="219"/>
      <c r="AC35" s="219"/>
    </row>
    <row r="36" spans="1:29" s="265" customFormat="1" ht="20.100000000000001" customHeight="1">
      <c r="A36" s="425"/>
      <c r="B36" s="96">
        <f>COUNT(B37:B39)</f>
        <v>3</v>
      </c>
      <c r="C36" s="19" t="s">
        <v>56</v>
      </c>
      <c r="D36" s="19"/>
      <c r="E36" s="275"/>
      <c r="F36" s="186"/>
      <c r="G36" s="20"/>
      <c r="H36" s="21">
        <f>SUM(H37:H39)</f>
        <v>8144</v>
      </c>
      <c r="I36" s="209"/>
      <c r="J36" s="209">
        <f t="shared" ref="J36:AC36" si="11">SUM(J37:J39)</f>
        <v>0</v>
      </c>
      <c r="K36" s="209">
        <f t="shared" si="11"/>
        <v>0</v>
      </c>
      <c r="L36" s="209">
        <f t="shared" si="11"/>
        <v>0</v>
      </c>
      <c r="M36" s="209">
        <f t="shared" si="11"/>
        <v>1</v>
      </c>
      <c r="N36" s="209">
        <f t="shared" si="11"/>
        <v>2</v>
      </c>
      <c r="O36" s="209">
        <f t="shared" si="11"/>
        <v>0</v>
      </c>
      <c r="P36" s="209">
        <f t="shared" si="11"/>
        <v>4</v>
      </c>
      <c r="Q36" s="209">
        <f t="shared" si="11"/>
        <v>0</v>
      </c>
      <c r="R36" s="209">
        <f t="shared" si="11"/>
        <v>0</v>
      </c>
      <c r="S36" s="209">
        <f t="shared" si="11"/>
        <v>0</v>
      </c>
      <c r="T36" s="209">
        <f t="shared" si="11"/>
        <v>4</v>
      </c>
      <c r="U36" s="209">
        <f t="shared" si="11"/>
        <v>0</v>
      </c>
      <c r="V36" s="209">
        <f t="shared" si="11"/>
        <v>0</v>
      </c>
      <c r="W36" s="209">
        <f t="shared" si="11"/>
        <v>0</v>
      </c>
      <c r="X36" s="209">
        <f t="shared" si="11"/>
        <v>0</v>
      </c>
      <c r="Y36" s="209">
        <f t="shared" si="11"/>
        <v>0</v>
      </c>
      <c r="Z36" s="209">
        <f t="shared" si="11"/>
        <v>0</v>
      </c>
      <c r="AA36" s="209">
        <f t="shared" si="11"/>
        <v>3</v>
      </c>
      <c r="AB36" s="209">
        <f t="shared" si="11"/>
        <v>17</v>
      </c>
      <c r="AC36" s="209">
        <f t="shared" si="11"/>
        <v>0</v>
      </c>
    </row>
    <row r="37" spans="1:29" s="259" customFormat="1" ht="20.100000000000001" customHeight="1">
      <c r="A37" s="425"/>
      <c r="B37" s="28">
        <v>1</v>
      </c>
      <c r="C37" s="29" t="s">
        <v>251</v>
      </c>
      <c r="D37" s="181" t="s">
        <v>279</v>
      </c>
      <c r="E37" s="320" t="s">
        <v>445</v>
      </c>
      <c r="F37" s="191" t="s">
        <v>446</v>
      </c>
      <c r="G37" s="307">
        <v>2004</v>
      </c>
      <c r="H37" s="326">
        <v>6459</v>
      </c>
      <c r="I37" s="308"/>
      <c r="J37" s="308"/>
      <c r="K37" s="219"/>
      <c r="L37" s="219"/>
      <c r="M37" s="219"/>
      <c r="N37" s="219">
        <v>2</v>
      </c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>
        <v>3</v>
      </c>
      <c r="AB37" s="219"/>
      <c r="AC37" s="219"/>
    </row>
    <row r="38" spans="1:29" s="259" customFormat="1" ht="20.100000000000001" customHeight="1">
      <c r="A38" s="425"/>
      <c r="B38" s="22">
        <v>2</v>
      </c>
      <c r="C38" s="22" t="s">
        <v>251</v>
      </c>
      <c r="D38" s="82" t="s">
        <v>279</v>
      </c>
      <c r="E38" s="278" t="s">
        <v>447</v>
      </c>
      <c r="F38" s="189" t="s">
        <v>448</v>
      </c>
      <c r="G38" s="210">
        <v>2014</v>
      </c>
      <c r="H38" s="26">
        <v>942</v>
      </c>
      <c r="I38" s="24"/>
      <c r="J38" s="24"/>
      <c r="K38" s="222"/>
      <c r="L38" s="222"/>
      <c r="M38" s="222">
        <v>1</v>
      </c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</row>
    <row r="39" spans="1:29" s="259" customFormat="1" ht="20.100000000000001" customHeight="1">
      <c r="A39" s="425"/>
      <c r="B39" s="22">
        <v>3</v>
      </c>
      <c r="C39" s="22" t="s">
        <v>251</v>
      </c>
      <c r="D39" s="82" t="s">
        <v>279</v>
      </c>
      <c r="E39" s="278" t="s">
        <v>586</v>
      </c>
      <c r="F39" s="189" t="s">
        <v>673</v>
      </c>
      <c r="G39" s="210">
        <v>2020</v>
      </c>
      <c r="H39" s="26">
        <v>743</v>
      </c>
      <c r="I39" s="24" t="s">
        <v>336</v>
      </c>
      <c r="J39" s="24"/>
      <c r="K39" s="222"/>
      <c r="L39" s="222"/>
      <c r="M39" s="222"/>
      <c r="N39" s="222"/>
      <c r="O39" s="222"/>
      <c r="P39" s="222">
        <v>4</v>
      </c>
      <c r="Q39" s="222"/>
      <c r="R39" s="222"/>
      <c r="S39" s="222"/>
      <c r="T39" s="222">
        <v>4</v>
      </c>
      <c r="U39" s="222"/>
      <c r="V39" s="222"/>
      <c r="W39" s="222"/>
      <c r="X39" s="222"/>
      <c r="Y39" s="222"/>
      <c r="Z39" s="222"/>
      <c r="AA39" s="222"/>
      <c r="AB39" s="222">
        <v>17</v>
      </c>
      <c r="AC39" s="222"/>
    </row>
    <row r="40" spans="1:29" s="265" customFormat="1" ht="20.100000000000001" customHeight="1">
      <c r="A40" s="425"/>
      <c r="B40" s="90">
        <f>COUNT(B41:B42)</f>
        <v>2</v>
      </c>
      <c r="C40" s="32" t="s">
        <v>71</v>
      </c>
      <c r="D40" s="32"/>
      <c r="E40" s="318"/>
      <c r="F40" s="188"/>
      <c r="G40" s="33"/>
      <c r="H40" s="34">
        <f>SUM(H41:H42)</f>
        <v>5605</v>
      </c>
      <c r="I40" s="305"/>
      <c r="J40" s="305">
        <f t="shared" ref="J40:AC40" si="12">SUM(J41:J42)</f>
        <v>0</v>
      </c>
      <c r="K40" s="305">
        <f t="shared" si="12"/>
        <v>0</v>
      </c>
      <c r="L40" s="305">
        <f t="shared" si="12"/>
        <v>0</v>
      </c>
      <c r="M40" s="305">
        <f t="shared" si="12"/>
        <v>4</v>
      </c>
      <c r="N40" s="305">
        <f t="shared" si="12"/>
        <v>0</v>
      </c>
      <c r="O40" s="305">
        <f t="shared" si="12"/>
        <v>0</v>
      </c>
      <c r="P40" s="305">
        <f t="shared" si="12"/>
        <v>9</v>
      </c>
      <c r="Q40" s="305">
        <f t="shared" si="12"/>
        <v>0</v>
      </c>
      <c r="R40" s="305">
        <f t="shared" si="12"/>
        <v>0</v>
      </c>
      <c r="S40" s="305">
        <f t="shared" si="12"/>
        <v>0</v>
      </c>
      <c r="T40" s="305">
        <f t="shared" si="12"/>
        <v>0</v>
      </c>
      <c r="U40" s="305">
        <f t="shared" si="12"/>
        <v>2</v>
      </c>
      <c r="V40" s="305">
        <f t="shared" si="12"/>
        <v>0</v>
      </c>
      <c r="W40" s="305">
        <f t="shared" si="12"/>
        <v>0</v>
      </c>
      <c r="X40" s="305">
        <f t="shared" si="12"/>
        <v>0</v>
      </c>
      <c r="Y40" s="305">
        <f t="shared" si="12"/>
        <v>0</v>
      </c>
      <c r="Z40" s="305">
        <f t="shared" si="12"/>
        <v>9</v>
      </c>
      <c r="AA40" s="305">
        <f t="shared" si="12"/>
        <v>0</v>
      </c>
      <c r="AB40" s="305">
        <f t="shared" si="12"/>
        <v>0</v>
      </c>
      <c r="AC40" s="305">
        <f t="shared" si="12"/>
        <v>0</v>
      </c>
    </row>
    <row r="41" spans="1:29" s="261" customFormat="1" ht="20.100000000000001" customHeight="1">
      <c r="A41" s="425"/>
      <c r="B41" s="98">
        <v>1</v>
      </c>
      <c r="C41" s="82" t="s">
        <v>381</v>
      </c>
      <c r="D41" s="82" t="s">
        <v>279</v>
      </c>
      <c r="E41" s="289" t="s">
        <v>449</v>
      </c>
      <c r="F41" s="192" t="s">
        <v>450</v>
      </c>
      <c r="G41" s="83">
        <v>2019</v>
      </c>
      <c r="H41" s="201">
        <v>3624</v>
      </c>
      <c r="I41" s="133" t="s">
        <v>451</v>
      </c>
      <c r="J41" s="216"/>
      <c r="K41" s="135"/>
      <c r="L41" s="135"/>
      <c r="M41" s="135">
        <v>1</v>
      </c>
      <c r="N41" s="135"/>
      <c r="O41" s="135"/>
      <c r="P41" s="135"/>
      <c r="Q41" s="135"/>
      <c r="R41" s="135"/>
      <c r="S41" s="135"/>
      <c r="T41" s="135"/>
      <c r="U41" s="135">
        <v>2</v>
      </c>
      <c r="V41" s="135"/>
      <c r="W41" s="135"/>
      <c r="X41" s="135"/>
      <c r="Y41" s="135"/>
      <c r="Z41" s="135">
        <v>9</v>
      </c>
      <c r="AA41" s="135"/>
      <c r="AB41" s="135"/>
      <c r="AC41" s="135"/>
    </row>
    <row r="42" spans="1:29" s="261" customFormat="1" ht="20.100000000000001" customHeight="1">
      <c r="A42" s="425"/>
      <c r="B42" s="87">
        <v>2</v>
      </c>
      <c r="C42" s="88" t="s">
        <v>381</v>
      </c>
      <c r="D42" s="88" t="s">
        <v>279</v>
      </c>
      <c r="E42" s="322" t="s">
        <v>453</v>
      </c>
      <c r="F42" s="195" t="s">
        <v>452</v>
      </c>
      <c r="G42" s="313">
        <v>2015</v>
      </c>
      <c r="H42" s="328">
        <v>1981</v>
      </c>
      <c r="I42" s="315"/>
      <c r="J42" s="214"/>
      <c r="K42" s="314"/>
      <c r="L42" s="314"/>
      <c r="M42" s="314">
        <v>3</v>
      </c>
      <c r="N42" s="314"/>
      <c r="O42" s="314"/>
      <c r="P42" s="314">
        <v>9</v>
      </c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</row>
    <row r="43" spans="1:29" s="265" customFormat="1" ht="20.100000000000001" customHeight="1">
      <c r="A43" s="425"/>
      <c r="B43" s="90">
        <f>COUNT(B44:B45)</f>
        <v>2</v>
      </c>
      <c r="C43" s="32" t="s">
        <v>57</v>
      </c>
      <c r="D43" s="32"/>
      <c r="E43" s="318"/>
      <c r="F43" s="188"/>
      <c r="G43" s="33"/>
      <c r="H43" s="34">
        <f>SUM(H44:H45)</f>
        <v>596.70000000000005</v>
      </c>
      <c r="I43" s="305"/>
      <c r="J43" s="305">
        <f t="shared" ref="J43:AC43" si="13">SUM(J44:J45)</f>
        <v>0</v>
      </c>
      <c r="K43" s="305">
        <f t="shared" si="13"/>
        <v>0</v>
      </c>
      <c r="L43" s="305">
        <f t="shared" si="13"/>
        <v>0</v>
      </c>
      <c r="M43" s="305">
        <f t="shared" si="13"/>
        <v>0</v>
      </c>
      <c r="N43" s="305">
        <f t="shared" si="13"/>
        <v>1</v>
      </c>
      <c r="O43" s="305">
        <f t="shared" si="13"/>
        <v>0</v>
      </c>
      <c r="P43" s="305">
        <f t="shared" si="13"/>
        <v>0</v>
      </c>
      <c r="Q43" s="305">
        <f t="shared" si="13"/>
        <v>0</v>
      </c>
      <c r="R43" s="305">
        <f t="shared" si="13"/>
        <v>0</v>
      </c>
      <c r="S43" s="305">
        <f t="shared" si="13"/>
        <v>0</v>
      </c>
      <c r="T43" s="305">
        <f t="shared" si="13"/>
        <v>0</v>
      </c>
      <c r="U43" s="305">
        <f t="shared" si="13"/>
        <v>0</v>
      </c>
      <c r="V43" s="305">
        <f t="shared" si="13"/>
        <v>0</v>
      </c>
      <c r="W43" s="305">
        <f t="shared" si="13"/>
        <v>0</v>
      </c>
      <c r="X43" s="305">
        <f t="shared" si="13"/>
        <v>0</v>
      </c>
      <c r="Y43" s="305">
        <f t="shared" si="13"/>
        <v>0</v>
      </c>
      <c r="Z43" s="305">
        <f t="shared" si="13"/>
        <v>0</v>
      </c>
      <c r="AA43" s="305">
        <f t="shared" si="13"/>
        <v>0</v>
      </c>
      <c r="AB43" s="305">
        <f t="shared" si="13"/>
        <v>0</v>
      </c>
      <c r="AC43" s="305">
        <f t="shared" si="13"/>
        <v>0</v>
      </c>
    </row>
    <row r="44" spans="1:29" s="265" customFormat="1" ht="20.100000000000001" customHeight="1">
      <c r="A44" s="425"/>
      <c r="B44" s="85">
        <v>1</v>
      </c>
      <c r="C44" s="22" t="s">
        <v>23</v>
      </c>
      <c r="D44" s="82" t="s">
        <v>279</v>
      </c>
      <c r="E44" s="278" t="s">
        <v>454</v>
      </c>
      <c r="F44" s="278" t="s">
        <v>455</v>
      </c>
      <c r="G44" s="210">
        <v>2018</v>
      </c>
      <c r="H44" s="26">
        <v>181</v>
      </c>
      <c r="I44" s="316"/>
      <c r="J44" s="302"/>
      <c r="K44" s="24"/>
      <c r="L44" s="24"/>
      <c r="M44" s="24"/>
      <c r="N44" s="24">
        <v>1</v>
      </c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</row>
    <row r="45" spans="1:29" s="265" customFormat="1" ht="20.100000000000001" customHeight="1">
      <c r="A45" s="425"/>
      <c r="B45" s="85">
        <v>2</v>
      </c>
      <c r="C45" s="22" t="s">
        <v>23</v>
      </c>
      <c r="D45" s="22" t="s">
        <v>279</v>
      </c>
      <c r="E45" s="278" t="s">
        <v>456</v>
      </c>
      <c r="F45" s="278" t="s">
        <v>457</v>
      </c>
      <c r="G45" s="210">
        <v>2015</v>
      </c>
      <c r="H45" s="26">
        <v>415.7</v>
      </c>
      <c r="I45" s="213"/>
      <c r="J45" s="302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</row>
    <row r="46" spans="1:29" s="306" customFormat="1" ht="20.100000000000001" customHeight="1" thickBot="1">
      <c r="A46" s="426"/>
      <c r="B46" s="97">
        <f>SUM(B23,B27,B31,B34,B36,B40,B43)</f>
        <v>16</v>
      </c>
      <c r="C46" s="93"/>
      <c r="D46" s="93"/>
      <c r="E46" s="281"/>
      <c r="F46" s="282"/>
      <c r="G46" s="94"/>
      <c r="H46" s="250">
        <f>SUM(H23,H27,H31,H34,H36,H40,H43)</f>
        <v>98720.2</v>
      </c>
      <c r="I46" s="226"/>
      <c r="J46" s="225">
        <f t="shared" ref="J46:AC46" si="14">SUM(J23,J27,J31,J34,J36,J40,J43)</f>
        <v>0</v>
      </c>
      <c r="K46" s="225">
        <f t="shared" si="14"/>
        <v>0</v>
      </c>
      <c r="L46" s="225">
        <f t="shared" si="14"/>
        <v>0</v>
      </c>
      <c r="M46" s="225">
        <f t="shared" si="14"/>
        <v>28</v>
      </c>
      <c r="N46" s="225">
        <f t="shared" si="14"/>
        <v>3</v>
      </c>
      <c r="O46" s="225">
        <f t="shared" si="14"/>
        <v>54</v>
      </c>
      <c r="P46" s="225">
        <f t="shared" si="14"/>
        <v>96</v>
      </c>
      <c r="Q46" s="225">
        <f t="shared" si="14"/>
        <v>1</v>
      </c>
      <c r="R46" s="225">
        <f t="shared" si="14"/>
        <v>1</v>
      </c>
      <c r="S46" s="225">
        <f t="shared" si="14"/>
        <v>1</v>
      </c>
      <c r="T46" s="225">
        <f t="shared" si="14"/>
        <v>24</v>
      </c>
      <c r="U46" s="225">
        <f t="shared" si="14"/>
        <v>8</v>
      </c>
      <c r="V46" s="225">
        <f t="shared" si="14"/>
        <v>4</v>
      </c>
      <c r="W46" s="225">
        <f t="shared" si="14"/>
        <v>0</v>
      </c>
      <c r="X46" s="225">
        <f t="shared" si="14"/>
        <v>1</v>
      </c>
      <c r="Y46" s="225">
        <f t="shared" si="14"/>
        <v>5</v>
      </c>
      <c r="Z46" s="225">
        <f t="shared" si="14"/>
        <v>89</v>
      </c>
      <c r="AA46" s="225">
        <f t="shared" si="14"/>
        <v>3</v>
      </c>
      <c r="AB46" s="225">
        <f t="shared" si="14"/>
        <v>17</v>
      </c>
      <c r="AC46" s="225">
        <f t="shared" si="14"/>
        <v>0</v>
      </c>
    </row>
    <row r="47" spans="1:29" s="265" customFormat="1" ht="20.100000000000001" customHeight="1">
      <c r="A47" s="424" t="s">
        <v>567</v>
      </c>
      <c r="B47" s="89">
        <f>COUNT(B48:B49)</f>
        <v>2</v>
      </c>
      <c r="C47" s="91" t="s">
        <v>63</v>
      </c>
      <c r="D47" s="91"/>
      <c r="E47" s="283"/>
      <c r="F47" s="196"/>
      <c r="G47" s="92"/>
      <c r="H47" s="95">
        <f>SUM(H48:H49)</f>
        <v>52303.5</v>
      </c>
      <c r="I47" s="227"/>
      <c r="J47" s="227">
        <f t="shared" ref="J47:AC47" si="15">SUM(J48:J49)</f>
        <v>0</v>
      </c>
      <c r="K47" s="227">
        <f t="shared" si="15"/>
        <v>0</v>
      </c>
      <c r="L47" s="227">
        <f t="shared" si="15"/>
        <v>2</v>
      </c>
      <c r="M47" s="227">
        <f t="shared" si="15"/>
        <v>3</v>
      </c>
      <c r="N47" s="227">
        <f t="shared" si="15"/>
        <v>0</v>
      </c>
      <c r="O47" s="227">
        <f t="shared" si="15"/>
        <v>21</v>
      </c>
      <c r="P47" s="227">
        <f t="shared" si="15"/>
        <v>23</v>
      </c>
      <c r="Q47" s="227">
        <f t="shared" si="15"/>
        <v>0</v>
      </c>
      <c r="R47" s="227">
        <f t="shared" si="15"/>
        <v>0</v>
      </c>
      <c r="S47" s="227">
        <f t="shared" si="15"/>
        <v>0</v>
      </c>
      <c r="T47" s="227">
        <f t="shared" si="15"/>
        <v>12</v>
      </c>
      <c r="U47" s="227">
        <f t="shared" si="15"/>
        <v>2</v>
      </c>
      <c r="V47" s="227">
        <f t="shared" si="15"/>
        <v>2</v>
      </c>
      <c r="W47" s="227">
        <f t="shared" si="15"/>
        <v>0</v>
      </c>
      <c r="X47" s="227">
        <f t="shared" si="15"/>
        <v>1</v>
      </c>
      <c r="Y47" s="227">
        <f t="shared" si="15"/>
        <v>2</v>
      </c>
      <c r="Z47" s="227">
        <f t="shared" si="15"/>
        <v>68</v>
      </c>
      <c r="AA47" s="227">
        <f t="shared" si="15"/>
        <v>0</v>
      </c>
      <c r="AB47" s="227">
        <f t="shared" si="15"/>
        <v>36</v>
      </c>
      <c r="AC47" s="227">
        <f t="shared" si="15"/>
        <v>0</v>
      </c>
    </row>
    <row r="48" spans="1:29" s="259" customFormat="1" ht="20.100000000000001" customHeight="1">
      <c r="A48" s="425"/>
      <c r="B48" s="85">
        <v>1</v>
      </c>
      <c r="C48" s="22" t="s">
        <v>187</v>
      </c>
      <c r="D48" s="82" t="s">
        <v>279</v>
      </c>
      <c r="E48" s="185" t="s">
        <v>458</v>
      </c>
      <c r="F48" s="185" t="s">
        <v>459</v>
      </c>
      <c r="G48" s="24">
        <v>2005</v>
      </c>
      <c r="H48" s="26">
        <v>21550.799999999999</v>
      </c>
      <c r="I48" s="24"/>
      <c r="J48" s="302"/>
      <c r="K48" s="219"/>
      <c r="L48" s="302"/>
      <c r="M48" s="219">
        <v>2</v>
      </c>
      <c r="N48" s="302"/>
      <c r="O48" s="219">
        <v>12</v>
      </c>
      <c r="P48" s="302">
        <v>8</v>
      </c>
      <c r="Q48" s="219"/>
      <c r="R48" s="302"/>
      <c r="S48" s="219"/>
      <c r="T48" s="302">
        <v>5</v>
      </c>
      <c r="U48" s="219">
        <v>2</v>
      </c>
      <c r="V48" s="302">
        <v>1</v>
      </c>
      <c r="W48" s="219"/>
      <c r="X48" s="302">
        <v>1</v>
      </c>
      <c r="Y48" s="302">
        <v>1</v>
      </c>
      <c r="Z48" s="219">
        <v>38</v>
      </c>
      <c r="AA48" s="302"/>
      <c r="AB48" s="219">
        <v>36</v>
      </c>
      <c r="AC48" s="302"/>
    </row>
    <row r="49" spans="1:29" s="259" customFormat="1" ht="20.100000000000001" customHeight="1">
      <c r="A49" s="425"/>
      <c r="B49" s="85">
        <v>2</v>
      </c>
      <c r="C49" s="22" t="s">
        <v>187</v>
      </c>
      <c r="D49" s="82" t="s">
        <v>279</v>
      </c>
      <c r="E49" s="185" t="s">
        <v>460</v>
      </c>
      <c r="F49" s="185" t="s">
        <v>744</v>
      </c>
      <c r="G49" s="24">
        <v>2017</v>
      </c>
      <c r="H49" s="26">
        <v>30752.7</v>
      </c>
      <c r="I49" s="24"/>
      <c r="J49" s="302"/>
      <c r="K49" s="219"/>
      <c r="L49" s="302">
        <v>2</v>
      </c>
      <c r="M49" s="219">
        <v>1</v>
      </c>
      <c r="N49" s="302"/>
      <c r="O49" s="219">
        <v>9</v>
      </c>
      <c r="P49" s="302">
        <v>15</v>
      </c>
      <c r="Q49" s="219"/>
      <c r="R49" s="302"/>
      <c r="S49" s="219"/>
      <c r="T49" s="302">
        <v>7</v>
      </c>
      <c r="U49" s="219"/>
      <c r="V49" s="302">
        <v>1</v>
      </c>
      <c r="W49" s="219"/>
      <c r="X49" s="302"/>
      <c r="Y49" s="302">
        <v>1</v>
      </c>
      <c r="Z49" s="219">
        <v>30</v>
      </c>
      <c r="AA49" s="302"/>
      <c r="AB49" s="219"/>
      <c r="AC49" s="302"/>
    </row>
    <row r="50" spans="1:29" s="265" customFormat="1" ht="20.100000000000001" customHeight="1">
      <c r="A50" s="425"/>
      <c r="B50" s="96">
        <f>COUNT(B51:B51)</f>
        <v>1</v>
      </c>
      <c r="C50" s="19" t="s">
        <v>24</v>
      </c>
      <c r="D50" s="19"/>
      <c r="E50" s="275"/>
      <c r="F50" s="186"/>
      <c r="G50" s="20"/>
      <c r="H50" s="21">
        <f>SUM(H51:H51)</f>
        <v>24594.9</v>
      </c>
      <c r="I50" s="209"/>
      <c r="J50" s="209">
        <f t="shared" ref="J50:AC50" si="16">SUM(J51:J51)</f>
        <v>0</v>
      </c>
      <c r="K50" s="209">
        <f t="shared" si="16"/>
        <v>0</v>
      </c>
      <c r="L50" s="209">
        <f t="shared" si="16"/>
        <v>4</v>
      </c>
      <c r="M50" s="209">
        <f t="shared" si="16"/>
        <v>9</v>
      </c>
      <c r="N50" s="209">
        <f t="shared" si="16"/>
        <v>0</v>
      </c>
      <c r="O50" s="209">
        <f t="shared" si="16"/>
        <v>8</v>
      </c>
      <c r="P50" s="209">
        <f t="shared" si="16"/>
        <v>39</v>
      </c>
      <c r="Q50" s="209">
        <f t="shared" si="16"/>
        <v>0</v>
      </c>
      <c r="R50" s="209">
        <f t="shared" si="16"/>
        <v>0</v>
      </c>
      <c r="S50" s="209">
        <f t="shared" si="16"/>
        <v>0</v>
      </c>
      <c r="T50" s="209">
        <f t="shared" si="16"/>
        <v>5</v>
      </c>
      <c r="U50" s="209">
        <f t="shared" si="16"/>
        <v>1</v>
      </c>
      <c r="V50" s="209">
        <f t="shared" si="16"/>
        <v>1</v>
      </c>
      <c r="W50" s="209">
        <f t="shared" si="16"/>
        <v>0</v>
      </c>
      <c r="X50" s="209">
        <f t="shared" si="16"/>
        <v>1</v>
      </c>
      <c r="Y50" s="209">
        <f t="shared" si="16"/>
        <v>1</v>
      </c>
      <c r="Z50" s="209">
        <f t="shared" si="16"/>
        <v>30</v>
      </c>
      <c r="AA50" s="209">
        <f t="shared" si="16"/>
        <v>0</v>
      </c>
      <c r="AB50" s="209">
        <f t="shared" si="16"/>
        <v>131</v>
      </c>
      <c r="AC50" s="209">
        <f t="shared" si="16"/>
        <v>0</v>
      </c>
    </row>
    <row r="51" spans="1:29" s="259" customFormat="1" ht="20.100000000000001" customHeight="1">
      <c r="A51" s="425"/>
      <c r="B51" s="85">
        <v>1</v>
      </c>
      <c r="C51" s="25" t="s">
        <v>297</v>
      </c>
      <c r="D51" s="82" t="s">
        <v>279</v>
      </c>
      <c r="E51" s="185" t="s">
        <v>52</v>
      </c>
      <c r="F51" s="185" t="s">
        <v>461</v>
      </c>
      <c r="G51" s="258">
        <v>2017</v>
      </c>
      <c r="H51" s="26">
        <v>24594.9</v>
      </c>
      <c r="I51" s="22"/>
      <c r="J51" s="302"/>
      <c r="K51" s="219"/>
      <c r="L51" s="219">
        <v>4</v>
      </c>
      <c r="M51" s="219">
        <v>9</v>
      </c>
      <c r="N51" s="219"/>
      <c r="O51" s="219">
        <v>8</v>
      </c>
      <c r="P51" s="219">
        <v>39</v>
      </c>
      <c r="Q51" s="219"/>
      <c r="R51" s="219"/>
      <c r="S51" s="219"/>
      <c r="T51" s="219">
        <v>5</v>
      </c>
      <c r="U51" s="219">
        <v>1</v>
      </c>
      <c r="V51" s="219">
        <v>1</v>
      </c>
      <c r="W51" s="219"/>
      <c r="X51" s="219">
        <v>1</v>
      </c>
      <c r="Y51" s="219">
        <v>1</v>
      </c>
      <c r="Z51" s="219">
        <v>30</v>
      </c>
      <c r="AA51" s="219"/>
      <c r="AB51" s="219">
        <v>131</v>
      </c>
      <c r="AC51" s="219"/>
    </row>
    <row r="52" spans="1:29" s="265" customFormat="1" ht="20.100000000000001" customHeight="1">
      <c r="A52" s="425"/>
      <c r="B52" s="96">
        <f>COUNT(B53:B53)</f>
        <v>1</v>
      </c>
      <c r="C52" s="19" t="s">
        <v>64</v>
      </c>
      <c r="D52" s="19"/>
      <c r="E52" s="275"/>
      <c r="F52" s="186"/>
      <c r="G52" s="20"/>
      <c r="H52" s="21">
        <f>SUM(H53:H53)</f>
        <v>186632.4</v>
      </c>
      <c r="I52" s="209"/>
      <c r="J52" s="209">
        <f t="shared" ref="J52:AC52" si="17">SUM(J53:J53)</f>
        <v>0</v>
      </c>
      <c r="K52" s="209">
        <f t="shared" si="17"/>
        <v>0</v>
      </c>
      <c r="L52" s="209">
        <f t="shared" si="17"/>
        <v>1</v>
      </c>
      <c r="M52" s="209">
        <f t="shared" si="17"/>
        <v>8</v>
      </c>
      <c r="N52" s="209">
        <f t="shared" si="17"/>
        <v>0</v>
      </c>
      <c r="O52" s="209">
        <f t="shared" si="17"/>
        <v>7</v>
      </c>
      <c r="P52" s="209">
        <f t="shared" si="17"/>
        <v>11</v>
      </c>
      <c r="Q52" s="209">
        <f t="shared" si="17"/>
        <v>0</v>
      </c>
      <c r="R52" s="209">
        <f t="shared" si="17"/>
        <v>0</v>
      </c>
      <c r="S52" s="209">
        <f t="shared" si="17"/>
        <v>0</v>
      </c>
      <c r="T52" s="209">
        <f t="shared" si="17"/>
        <v>0</v>
      </c>
      <c r="U52" s="209">
        <f t="shared" si="17"/>
        <v>0</v>
      </c>
      <c r="V52" s="209">
        <f t="shared" si="17"/>
        <v>0</v>
      </c>
      <c r="W52" s="209">
        <f t="shared" si="17"/>
        <v>0</v>
      </c>
      <c r="X52" s="209">
        <f t="shared" si="17"/>
        <v>0</v>
      </c>
      <c r="Y52" s="209">
        <f t="shared" si="17"/>
        <v>0</v>
      </c>
      <c r="Z52" s="209">
        <f t="shared" si="17"/>
        <v>6</v>
      </c>
      <c r="AA52" s="209">
        <f t="shared" si="17"/>
        <v>0</v>
      </c>
      <c r="AB52" s="209">
        <f t="shared" si="17"/>
        <v>372</v>
      </c>
      <c r="AC52" s="209">
        <f t="shared" si="17"/>
        <v>0</v>
      </c>
    </row>
    <row r="53" spans="1:29" s="259" customFormat="1" ht="20.100000000000001" customHeight="1">
      <c r="A53" s="425"/>
      <c r="B53" s="85">
        <v>1</v>
      </c>
      <c r="C53" s="22" t="s">
        <v>245</v>
      </c>
      <c r="D53" s="82" t="s">
        <v>279</v>
      </c>
      <c r="E53" s="185" t="s">
        <v>462</v>
      </c>
      <c r="F53" s="194" t="s">
        <v>463</v>
      </c>
      <c r="G53" s="258">
        <v>2017</v>
      </c>
      <c r="H53" s="26">
        <v>186632.4</v>
      </c>
      <c r="I53" s="22"/>
      <c r="J53" s="302"/>
      <c r="K53" s="219"/>
      <c r="L53" s="219">
        <v>1</v>
      </c>
      <c r="M53" s="219">
        <v>8</v>
      </c>
      <c r="N53" s="219"/>
      <c r="O53" s="219">
        <v>7</v>
      </c>
      <c r="P53" s="219">
        <v>11</v>
      </c>
      <c r="Q53" s="219"/>
      <c r="R53" s="219"/>
      <c r="S53" s="219"/>
      <c r="T53" s="219"/>
      <c r="U53" s="219"/>
      <c r="V53" s="219"/>
      <c r="W53" s="219"/>
      <c r="X53" s="219"/>
      <c r="Y53" s="219"/>
      <c r="Z53" s="219">
        <v>6</v>
      </c>
      <c r="AA53" s="219"/>
      <c r="AB53" s="219">
        <v>372</v>
      </c>
      <c r="AC53" s="219"/>
    </row>
    <row r="54" spans="1:29" s="265" customFormat="1" ht="20.100000000000001" customHeight="1">
      <c r="A54" s="425"/>
      <c r="B54" s="96">
        <f>COUNT(B55:B55)</f>
        <v>1</v>
      </c>
      <c r="C54" s="19" t="s">
        <v>56</v>
      </c>
      <c r="D54" s="19"/>
      <c r="E54" s="275"/>
      <c r="F54" s="186"/>
      <c r="G54" s="20"/>
      <c r="H54" s="21">
        <f>SUM(H55:H55)</f>
        <v>809</v>
      </c>
      <c r="I54" s="209"/>
      <c r="J54" s="209">
        <f t="shared" ref="J54:AC54" si="18">SUM(J55:J55)</f>
        <v>0</v>
      </c>
      <c r="K54" s="209">
        <f t="shared" si="18"/>
        <v>0</v>
      </c>
      <c r="L54" s="209">
        <f t="shared" si="18"/>
        <v>1</v>
      </c>
      <c r="M54" s="209">
        <f t="shared" si="18"/>
        <v>0</v>
      </c>
      <c r="N54" s="209">
        <f t="shared" si="18"/>
        <v>0</v>
      </c>
      <c r="O54" s="209">
        <f t="shared" si="18"/>
        <v>5</v>
      </c>
      <c r="P54" s="209">
        <f t="shared" si="18"/>
        <v>0</v>
      </c>
      <c r="Q54" s="209">
        <f t="shared" si="18"/>
        <v>0</v>
      </c>
      <c r="R54" s="209">
        <f t="shared" si="18"/>
        <v>0</v>
      </c>
      <c r="S54" s="209">
        <f t="shared" si="18"/>
        <v>0</v>
      </c>
      <c r="T54" s="209">
        <f t="shared" si="18"/>
        <v>0</v>
      </c>
      <c r="U54" s="209">
        <f t="shared" si="18"/>
        <v>0</v>
      </c>
      <c r="V54" s="209">
        <f t="shared" si="18"/>
        <v>0</v>
      </c>
      <c r="W54" s="209">
        <f t="shared" si="18"/>
        <v>0</v>
      </c>
      <c r="X54" s="209">
        <f t="shared" si="18"/>
        <v>0</v>
      </c>
      <c r="Y54" s="209">
        <f t="shared" si="18"/>
        <v>0</v>
      </c>
      <c r="Z54" s="209">
        <f t="shared" si="18"/>
        <v>0</v>
      </c>
      <c r="AA54" s="209">
        <f t="shared" si="18"/>
        <v>0</v>
      </c>
      <c r="AB54" s="209">
        <f t="shared" si="18"/>
        <v>0</v>
      </c>
      <c r="AC54" s="209">
        <f t="shared" si="18"/>
        <v>0</v>
      </c>
    </row>
    <row r="55" spans="1:29" s="259" customFormat="1" ht="20.100000000000001" customHeight="1">
      <c r="A55" s="425"/>
      <c r="B55" s="28">
        <v>1</v>
      </c>
      <c r="C55" s="29" t="s">
        <v>251</v>
      </c>
      <c r="D55" s="29" t="s">
        <v>279</v>
      </c>
      <c r="E55" s="320" t="s">
        <v>464</v>
      </c>
      <c r="F55" s="191" t="s">
        <v>465</v>
      </c>
      <c r="G55" s="307">
        <v>2022</v>
      </c>
      <c r="H55" s="326">
        <v>809</v>
      </c>
      <c r="I55" s="213"/>
      <c r="J55" s="308"/>
      <c r="K55" s="219"/>
      <c r="L55" s="219">
        <v>1</v>
      </c>
      <c r="M55" s="219"/>
      <c r="N55" s="219"/>
      <c r="O55" s="219">
        <v>5</v>
      </c>
      <c r="P55" s="219"/>
      <c r="Q55" s="219"/>
      <c r="R55" s="219"/>
      <c r="S55" s="219"/>
      <c r="T55" s="219"/>
      <c r="U55" s="219"/>
      <c r="V55" s="219"/>
      <c r="W55" s="219"/>
      <c r="X55" s="219"/>
      <c r="Y55" s="219"/>
      <c r="Z55" s="219"/>
      <c r="AA55" s="219"/>
      <c r="AB55" s="219"/>
      <c r="AC55" s="219"/>
    </row>
    <row r="56" spans="1:29" s="306" customFormat="1" ht="20.100000000000001" customHeight="1" thickBot="1">
      <c r="A56" s="426"/>
      <c r="B56" s="97">
        <f>SUM(B47,B50,B52,B54)</f>
        <v>5</v>
      </c>
      <c r="C56" s="93"/>
      <c r="D56" s="93"/>
      <c r="E56" s="281"/>
      <c r="F56" s="282"/>
      <c r="G56" s="94"/>
      <c r="H56" s="250">
        <f>SUM(H47,H50,H52,H54)</f>
        <v>264339.8</v>
      </c>
      <c r="I56" s="226"/>
      <c r="J56" s="225">
        <f t="shared" ref="J56:AC56" si="19">SUM(J47,J50,J52,J54)</f>
        <v>0</v>
      </c>
      <c r="K56" s="225">
        <f t="shared" si="19"/>
        <v>0</v>
      </c>
      <c r="L56" s="225">
        <f t="shared" si="19"/>
        <v>8</v>
      </c>
      <c r="M56" s="225">
        <f t="shared" si="19"/>
        <v>20</v>
      </c>
      <c r="N56" s="225">
        <f t="shared" si="19"/>
        <v>0</v>
      </c>
      <c r="O56" s="225">
        <f t="shared" si="19"/>
        <v>41</v>
      </c>
      <c r="P56" s="225">
        <f t="shared" si="19"/>
        <v>73</v>
      </c>
      <c r="Q56" s="225">
        <f t="shared" si="19"/>
        <v>0</v>
      </c>
      <c r="R56" s="225">
        <f t="shared" si="19"/>
        <v>0</v>
      </c>
      <c r="S56" s="225">
        <f t="shared" si="19"/>
        <v>0</v>
      </c>
      <c r="T56" s="225">
        <f t="shared" si="19"/>
        <v>17</v>
      </c>
      <c r="U56" s="225">
        <f t="shared" si="19"/>
        <v>3</v>
      </c>
      <c r="V56" s="225">
        <f t="shared" si="19"/>
        <v>3</v>
      </c>
      <c r="W56" s="225">
        <f t="shared" si="19"/>
        <v>0</v>
      </c>
      <c r="X56" s="225">
        <f t="shared" si="19"/>
        <v>2</v>
      </c>
      <c r="Y56" s="225">
        <f t="shared" si="19"/>
        <v>3</v>
      </c>
      <c r="Z56" s="225">
        <f t="shared" si="19"/>
        <v>104</v>
      </c>
      <c r="AA56" s="225">
        <f t="shared" si="19"/>
        <v>0</v>
      </c>
      <c r="AB56" s="225">
        <f t="shared" si="19"/>
        <v>539</v>
      </c>
      <c r="AC56" s="225">
        <f t="shared" si="19"/>
        <v>0</v>
      </c>
    </row>
  </sheetData>
  <autoFilter ref="C1:C56" xr:uid="{00000000-0009-0000-0000-000002000000}"/>
  <mergeCells count="4">
    <mergeCell ref="A47:A56"/>
    <mergeCell ref="A1:D1"/>
    <mergeCell ref="A5:A22"/>
    <mergeCell ref="A23:A46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45" fitToHeight="0" orientation="landscape" r:id="rId1"/>
  <headerFooter>
    <oddFooter xml:space="preserve">&amp;C서부권역 &amp;P/&amp;N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G131"/>
  <sheetViews>
    <sheetView view="pageBreakPreview" zoomScaleNormal="70" zoomScaleSheetLayoutView="100" workbookViewId="0">
      <pane ySplit="3" topLeftCell="A4" activePane="bottomLeft" state="frozen"/>
      <selection activeCell="B5" sqref="A5:XFD105"/>
      <selection pane="bottomLeft" activeCell="E24" sqref="E24"/>
    </sheetView>
  </sheetViews>
  <sheetFormatPr defaultRowHeight="11.25"/>
  <cols>
    <col min="1" max="1" width="10.625" style="203" customWidth="1"/>
    <col min="2" max="2" width="5.375" style="203" customWidth="1"/>
    <col min="3" max="3" width="8" style="203" customWidth="1"/>
    <col min="4" max="4" width="7" style="203" bestFit="1" customWidth="1"/>
    <col min="5" max="5" width="25" style="298" customWidth="1"/>
    <col min="6" max="6" width="26.25" style="298" customWidth="1"/>
    <col min="7" max="7" width="7" style="203" customWidth="1"/>
    <col min="8" max="8" width="8.5" style="255" customWidth="1"/>
    <col min="9" max="9" width="26.25" style="203" customWidth="1"/>
    <col min="10" max="11" width="7.5" style="203" customWidth="1"/>
    <col min="12" max="12" width="8.625" style="203" customWidth="1"/>
    <col min="13" max="14" width="9" style="203" customWidth="1"/>
    <col min="15" max="15" width="14.375" style="203" customWidth="1"/>
    <col min="16" max="16" width="12.375" style="203" customWidth="1"/>
    <col min="17" max="25" width="9" style="203" customWidth="1"/>
    <col min="26" max="27" width="10.625" style="203" bestFit="1" customWidth="1"/>
    <col min="28" max="30" width="9" style="203"/>
    <col min="31" max="31" width="11.875" style="203" bestFit="1" customWidth="1"/>
    <col min="32" max="32" width="8.375" style="203" bestFit="1" customWidth="1"/>
    <col min="33" max="16384" width="9" style="203"/>
  </cols>
  <sheetData>
    <row r="1" spans="1:33" ht="33" customHeight="1">
      <c r="A1" s="429" t="s">
        <v>66</v>
      </c>
      <c r="B1" s="429"/>
      <c r="C1" s="429"/>
      <c r="D1" s="429"/>
      <c r="E1" s="267" t="s">
        <v>601</v>
      </c>
      <c r="F1" s="268"/>
      <c r="G1" s="202"/>
      <c r="H1" s="242"/>
      <c r="J1" s="202"/>
    </row>
    <row r="2" spans="1:33" s="205" customFormat="1" ht="20.100000000000001" customHeight="1">
      <c r="A2" s="154" t="s">
        <v>550</v>
      </c>
      <c r="B2" s="154" t="s">
        <v>7</v>
      </c>
      <c r="C2" s="154" t="s">
        <v>62</v>
      </c>
      <c r="D2" s="154" t="s">
        <v>600</v>
      </c>
      <c r="E2" s="269" t="s">
        <v>0</v>
      </c>
      <c r="F2" s="270" t="s">
        <v>35</v>
      </c>
      <c r="G2" s="155" t="s">
        <v>8</v>
      </c>
      <c r="H2" s="243" t="s">
        <v>36</v>
      </c>
      <c r="I2" s="204" t="s">
        <v>132</v>
      </c>
      <c r="J2" s="204" t="s">
        <v>114</v>
      </c>
      <c r="K2" s="204" t="s">
        <v>114</v>
      </c>
      <c r="L2" s="204" t="s">
        <v>115</v>
      </c>
      <c r="M2" s="204" t="s">
        <v>117</v>
      </c>
      <c r="N2" s="204" t="s">
        <v>118</v>
      </c>
      <c r="O2" s="204" t="s">
        <v>118</v>
      </c>
      <c r="P2" s="204" t="s">
        <v>118</v>
      </c>
      <c r="Q2" s="204" t="s">
        <v>116</v>
      </c>
      <c r="R2" s="204" t="s">
        <v>116</v>
      </c>
      <c r="S2" s="204" t="s">
        <v>116</v>
      </c>
      <c r="T2" s="204" t="s">
        <v>123</v>
      </c>
      <c r="U2" s="204" t="s">
        <v>124</v>
      </c>
      <c r="V2" s="204" t="s">
        <v>124</v>
      </c>
      <c r="W2" s="204" t="s">
        <v>124</v>
      </c>
      <c r="X2" s="204" t="s">
        <v>128</v>
      </c>
      <c r="Y2" s="204" t="s">
        <v>168</v>
      </c>
      <c r="Z2" s="204" t="s">
        <v>129</v>
      </c>
      <c r="AA2" s="204" t="s">
        <v>129</v>
      </c>
      <c r="AB2" s="204" t="s">
        <v>129</v>
      </c>
      <c r="AC2" s="204" t="s">
        <v>129</v>
      </c>
    </row>
    <row r="3" spans="1:33" s="205" customFormat="1" ht="20.100000000000001" customHeight="1">
      <c r="A3" s="156"/>
      <c r="B3" s="156"/>
      <c r="C3" s="156"/>
      <c r="D3" s="156"/>
      <c r="E3" s="271"/>
      <c r="F3" s="272"/>
      <c r="G3" s="157"/>
      <c r="H3" s="244"/>
      <c r="I3" s="206"/>
      <c r="J3" s="206" t="s">
        <v>113</v>
      </c>
      <c r="K3" s="206" t="s">
        <v>133</v>
      </c>
      <c r="L3" s="206" t="s">
        <v>706</v>
      </c>
      <c r="M3" s="206" t="s">
        <v>119</v>
      </c>
      <c r="N3" s="206" t="s">
        <v>708</v>
      </c>
      <c r="O3" s="206" t="s">
        <v>756</v>
      </c>
      <c r="P3" s="206" t="s">
        <v>707</v>
      </c>
      <c r="Q3" s="206" t="s">
        <v>120</v>
      </c>
      <c r="R3" s="206" t="s">
        <v>715</v>
      </c>
      <c r="S3" s="206" t="s">
        <v>122</v>
      </c>
      <c r="T3" s="206" t="s">
        <v>137</v>
      </c>
      <c r="U3" s="206" t="s">
        <v>125</v>
      </c>
      <c r="V3" s="206" t="s">
        <v>126</v>
      </c>
      <c r="W3" s="206" t="s">
        <v>127</v>
      </c>
      <c r="X3" s="206" t="s">
        <v>134</v>
      </c>
      <c r="Y3" s="206" t="s">
        <v>169</v>
      </c>
      <c r="Z3" s="206" t="s">
        <v>135</v>
      </c>
      <c r="AA3" s="206" t="s">
        <v>136</v>
      </c>
      <c r="AB3" s="206" t="s">
        <v>130</v>
      </c>
      <c r="AC3" s="206" t="s">
        <v>131</v>
      </c>
    </row>
    <row r="4" spans="1:33" s="205" customFormat="1" ht="20.100000000000001" customHeight="1">
      <c r="A4" s="207"/>
      <c r="B4" s="207">
        <f>SUM(B42,B67,B110,B117,B131)</f>
        <v>96</v>
      </c>
      <c r="C4" s="158"/>
      <c r="D4" s="158"/>
      <c r="E4" s="273"/>
      <c r="F4" s="274"/>
      <c r="G4" s="159"/>
      <c r="H4" s="245">
        <f>SUM(H42,H67,H110,H117,H131)</f>
        <v>736859.1</v>
      </c>
      <c r="I4" s="208"/>
      <c r="J4" s="207">
        <f t="shared" ref="J4:AC4" si="0">SUM(J42,J67,J110,J117,J131)</f>
        <v>11</v>
      </c>
      <c r="K4" s="207">
        <f t="shared" si="0"/>
        <v>3</v>
      </c>
      <c r="L4" s="207">
        <f t="shared" si="0"/>
        <v>30</v>
      </c>
      <c r="M4" s="207">
        <f t="shared" si="0"/>
        <v>129</v>
      </c>
      <c r="N4" s="207">
        <f t="shared" si="0"/>
        <v>17</v>
      </c>
      <c r="O4" s="207">
        <f t="shared" si="0"/>
        <v>544</v>
      </c>
      <c r="P4" s="207">
        <f t="shared" si="0"/>
        <v>538</v>
      </c>
      <c r="Q4" s="207">
        <f t="shared" si="0"/>
        <v>40</v>
      </c>
      <c r="R4" s="207">
        <f t="shared" si="0"/>
        <v>15</v>
      </c>
      <c r="S4" s="207">
        <f t="shared" si="0"/>
        <v>21</v>
      </c>
      <c r="T4" s="207">
        <f t="shared" si="0"/>
        <v>274</v>
      </c>
      <c r="U4" s="207">
        <f t="shared" si="0"/>
        <v>19</v>
      </c>
      <c r="V4" s="207">
        <f t="shared" si="0"/>
        <v>11</v>
      </c>
      <c r="W4" s="207">
        <f t="shared" si="0"/>
        <v>3</v>
      </c>
      <c r="X4" s="207">
        <f t="shared" si="0"/>
        <v>6</v>
      </c>
      <c r="Y4" s="207">
        <f t="shared" si="0"/>
        <v>5</v>
      </c>
      <c r="Z4" s="207">
        <f t="shared" si="0"/>
        <v>1040</v>
      </c>
      <c r="AA4" s="207">
        <f t="shared" si="0"/>
        <v>49</v>
      </c>
      <c r="AB4" s="207">
        <f t="shared" si="0"/>
        <v>260</v>
      </c>
      <c r="AC4" s="207">
        <f t="shared" si="0"/>
        <v>138</v>
      </c>
      <c r="AE4" s="256"/>
      <c r="AF4" s="256"/>
      <c r="AG4" s="256"/>
    </row>
    <row r="5" spans="1:33" s="257" customFormat="1" ht="20.100000000000001" customHeight="1">
      <c r="A5" s="428" t="s">
        <v>551</v>
      </c>
      <c r="B5" s="19">
        <f>COUNT(B6:B7)</f>
        <v>2</v>
      </c>
      <c r="C5" s="19" t="s">
        <v>63</v>
      </c>
      <c r="D5" s="19"/>
      <c r="E5" s="275"/>
      <c r="F5" s="186"/>
      <c r="G5" s="20"/>
      <c r="H5" s="21">
        <f t="shared" ref="H5:AC5" si="1">SUM(H6:H7)</f>
        <v>181260.2</v>
      </c>
      <c r="I5" s="209"/>
      <c r="J5" s="209">
        <f t="shared" si="1"/>
        <v>2</v>
      </c>
      <c r="K5" s="209">
        <f t="shared" si="1"/>
        <v>0</v>
      </c>
      <c r="L5" s="209">
        <f t="shared" si="1"/>
        <v>3</v>
      </c>
      <c r="M5" s="209">
        <f t="shared" si="1"/>
        <v>5</v>
      </c>
      <c r="N5" s="209">
        <f t="shared" si="1"/>
        <v>2</v>
      </c>
      <c r="O5" s="209">
        <f t="shared" si="1"/>
        <v>31</v>
      </c>
      <c r="P5" s="209">
        <f t="shared" si="1"/>
        <v>39</v>
      </c>
      <c r="Q5" s="209">
        <f t="shared" si="1"/>
        <v>2</v>
      </c>
      <c r="R5" s="209">
        <f t="shared" si="1"/>
        <v>0</v>
      </c>
      <c r="S5" s="209">
        <f t="shared" si="1"/>
        <v>0</v>
      </c>
      <c r="T5" s="209">
        <f t="shared" si="1"/>
        <v>15</v>
      </c>
      <c r="U5" s="209">
        <f t="shared" si="1"/>
        <v>0</v>
      </c>
      <c r="V5" s="209">
        <f t="shared" si="1"/>
        <v>3</v>
      </c>
      <c r="W5" s="209">
        <f t="shared" si="1"/>
        <v>2</v>
      </c>
      <c r="X5" s="209">
        <f t="shared" si="1"/>
        <v>2</v>
      </c>
      <c r="Y5" s="209">
        <f t="shared" si="1"/>
        <v>1</v>
      </c>
      <c r="Z5" s="209">
        <f t="shared" si="1"/>
        <v>108</v>
      </c>
      <c r="AA5" s="209">
        <f t="shared" si="1"/>
        <v>4</v>
      </c>
      <c r="AB5" s="209">
        <f t="shared" si="1"/>
        <v>104</v>
      </c>
      <c r="AC5" s="209">
        <f t="shared" si="1"/>
        <v>22</v>
      </c>
      <c r="AE5" s="256"/>
      <c r="AF5" s="256"/>
      <c r="AG5" s="256"/>
    </row>
    <row r="6" spans="1:33" ht="20.100000000000001" customHeight="1">
      <c r="A6" s="425"/>
      <c r="B6" s="22">
        <v>1</v>
      </c>
      <c r="C6" s="22" t="s">
        <v>187</v>
      </c>
      <c r="D6" s="82" t="s">
        <v>599</v>
      </c>
      <c r="E6" s="185" t="s">
        <v>624</v>
      </c>
      <c r="F6" s="185" t="s">
        <v>650</v>
      </c>
      <c r="G6" s="24">
        <v>2007</v>
      </c>
      <c r="H6" s="26">
        <v>19282</v>
      </c>
      <c r="I6" s="24"/>
      <c r="J6" s="24">
        <v>2</v>
      </c>
      <c r="K6" s="24"/>
      <c r="L6" s="24"/>
      <c r="M6" s="24">
        <v>3</v>
      </c>
      <c r="N6" s="24">
        <v>2</v>
      </c>
      <c r="O6" s="24">
        <v>6</v>
      </c>
      <c r="P6" s="24">
        <v>18</v>
      </c>
      <c r="Q6" s="24"/>
      <c r="R6" s="24"/>
      <c r="S6" s="24"/>
      <c r="T6" s="24">
        <v>9</v>
      </c>
      <c r="U6" s="24"/>
      <c r="V6" s="24">
        <v>1</v>
      </c>
      <c r="W6" s="24"/>
      <c r="X6" s="24">
        <v>1</v>
      </c>
      <c r="Y6" s="24"/>
      <c r="Z6" s="24">
        <v>21</v>
      </c>
      <c r="AA6" s="24">
        <v>4</v>
      </c>
      <c r="AB6" s="24">
        <v>12</v>
      </c>
      <c r="AC6" s="24">
        <v>22</v>
      </c>
      <c r="AE6" s="256"/>
      <c r="AF6" s="256"/>
      <c r="AG6" s="256"/>
    </row>
    <row r="7" spans="1:33" ht="20.100000000000001" customHeight="1">
      <c r="A7" s="425"/>
      <c r="B7" s="22">
        <v>2</v>
      </c>
      <c r="C7" s="22" t="s">
        <v>187</v>
      </c>
      <c r="D7" s="82" t="s">
        <v>599</v>
      </c>
      <c r="E7" s="185" t="s">
        <v>625</v>
      </c>
      <c r="F7" s="185" t="s">
        <v>651</v>
      </c>
      <c r="G7" s="24">
        <v>2008</v>
      </c>
      <c r="H7" s="26">
        <v>161978.20000000001</v>
      </c>
      <c r="I7" s="24" t="s">
        <v>775</v>
      </c>
      <c r="J7" s="24"/>
      <c r="K7" s="24"/>
      <c r="L7" s="24">
        <v>3</v>
      </c>
      <c r="M7" s="24">
        <v>2</v>
      </c>
      <c r="N7" s="24"/>
      <c r="O7" s="24">
        <v>25</v>
      </c>
      <c r="P7" s="24">
        <v>21</v>
      </c>
      <c r="Q7" s="24">
        <v>2</v>
      </c>
      <c r="R7" s="24"/>
      <c r="S7" s="24"/>
      <c r="T7" s="24">
        <v>6</v>
      </c>
      <c r="U7" s="24"/>
      <c r="V7" s="24">
        <v>2</v>
      </c>
      <c r="W7" s="24">
        <v>2</v>
      </c>
      <c r="X7" s="24">
        <v>1</v>
      </c>
      <c r="Y7" s="24">
        <v>1</v>
      </c>
      <c r="Z7" s="24">
        <v>87</v>
      </c>
      <c r="AA7" s="24"/>
      <c r="AB7" s="24">
        <v>92</v>
      </c>
      <c r="AC7" s="24"/>
      <c r="AE7" s="256"/>
      <c r="AF7" s="256"/>
      <c r="AG7" s="256"/>
    </row>
    <row r="8" spans="1:33" s="257" customFormat="1" ht="20.100000000000001" customHeight="1">
      <c r="A8" s="425"/>
      <c r="B8" s="19">
        <f>COUNT(B9:B23)</f>
        <v>15</v>
      </c>
      <c r="C8" s="19" t="s">
        <v>722</v>
      </c>
      <c r="D8" s="19"/>
      <c r="E8" s="275"/>
      <c r="F8" s="186"/>
      <c r="G8" s="20"/>
      <c r="H8" s="21">
        <f>SUM(H9:H23)</f>
        <v>39341.999999999993</v>
      </c>
      <c r="I8" s="209"/>
      <c r="J8" s="209">
        <f>SUM(J9:J23)</f>
        <v>3</v>
      </c>
      <c r="K8" s="209">
        <f t="shared" ref="K8:AC8" si="2">SUM(K9:K23)</f>
        <v>1</v>
      </c>
      <c r="L8" s="209">
        <f t="shared" si="2"/>
        <v>2</v>
      </c>
      <c r="M8" s="209">
        <f t="shared" si="2"/>
        <v>20</v>
      </c>
      <c r="N8" s="209">
        <f t="shared" si="2"/>
        <v>0</v>
      </c>
      <c r="O8" s="209">
        <f t="shared" si="2"/>
        <v>63</v>
      </c>
      <c r="P8" s="209">
        <f t="shared" si="2"/>
        <v>80</v>
      </c>
      <c r="Q8" s="209">
        <f t="shared" si="2"/>
        <v>15</v>
      </c>
      <c r="R8" s="209">
        <f t="shared" si="2"/>
        <v>6</v>
      </c>
      <c r="S8" s="209">
        <f t="shared" si="2"/>
        <v>4</v>
      </c>
      <c r="T8" s="209">
        <f t="shared" si="2"/>
        <v>47</v>
      </c>
      <c r="U8" s="209">
        <f t="shared" si="2"/>
        <v>5</v>
      </c>
      <c r="V8" s="209">
        <f t="shared" si="2"/>
        <v>0</v>
      </c>
      <c r="W8" s="209">
        <f t="shared" si="2"/>
        <v>0</v>
      </c>
      <c r="X8" s="209">
        <f t="shared" si="2"/>
        <v>0</v>
      </c>
      <c r="Y8" s="209">
        <f t="shared" si="2"/>
        <v>0</v>
      </c>
      <c r="Z8" s="209">
        <f t="shared" si="2"/>
        <v>110</v>
      </c>
      <c r="AA8" s="209">
        <f t="shared" si="2"/>
        <v>12</v>
      </c>
      <c r="AB8" s="209">
        <f t="shared" si="2"/>
        <v>7</v>
      </c>
      <c r="AC8" s="209">
        <f t="shared" si="2"/>
        <v>0</v>
      </c>
      <c r="AE8" s="256"/>
      <c r="AF8" s="256"/>
      <c r="AG8" s="256"/>
    </row>
    <row r="9" spans="1:33" ht="20.100000000000001" customHeight="1">
      <c r="A9" s="425"/>
      <c r="B9" s="22">
        <v>1</v>
      </c>
      <c r="C9" s="22" t="s">
        <v>54</v>
      </c>
      <c r="D9" s="82" t="s">
        <v>598</v>
      </c>
      <c r="E9" s="276" t="s">
        <v>11</v>
      </c>
      <c r="F9" s="277" t="s">
        <v>769</v>
      </c>
      <c r="G9" s="210" t="s">
        <v>1</v>
      </c>
      <c r="H9" s="26">
        <v>3150</v>
      </c>
      <c r="I9" s="24"/>
      <c r="J9" s="24"/>
      <c r="K9" s="24"/>
      <c r="L9" s="24"/>
      <c r="M9" s="24">
        <v>4</v>
      </c>
      <c r="N9" s="24"/>
      <c r="O9" s="24">
        <v>4</v>
      </c>
      <c r="P9" s="24">
        <v>12</v>
      </c>
      <c r="Q9" s="24">
        <v>1</v>
      </c>
      <c r="R9" s="24"/>
      <c r="S9" s="24"/>
      <c r="T9" s="24">
        <v>5</v>
      </c>
      <c r="U9" s="24">
        <v>1</v>
      </c>
      <c r="V9" s="24"/>
      <c r="W9" s="24"/>
      <c r="X9" s="24"/>
      <c r="Y9" s="24"/>
      <c r="Z9" s="24">
        <v>8</v>
      </c>
      <c r="AA9" s="24"/>
      <c r="AB9" s="24">
        <v>3</v>
      </c>
      <c r="AC9" s="24"/>
      <c r="AE9" s="256"/>
      <c r="AF9" s="256"/>
      <c r="AG9" s="256"/>
    </row>
    <row r="10" spans="1:33" ht="20.100000000000001" customHeight="1">
      <c r="A10" s="425"/>
      <c r="B10" s="22">
        <v>2</v>
      </c>
      <c r="C10" s="22" t="s">
        <v>54</v>
      </c>
      <c r="D10" s="82" t="s">
        <v>598</v>
      </c>
      <c r="E10" s="276" t="s">
        <v>2</v>
      </c>
      <c r="F10" s="277" t="s">
        <v>44</v>
      </c>
      <c r="G10" s="210" t="s">
        <v>1</v>
      </c>
      <c r="H10" s="26">
        <v>1500</v>
      </c>
      <c r="I10" s="24"/>
      <c r="J10" s="24"/>
      <c r="K10" s="24"/>
      <c r="L10" s="24"/>
      <c r="M10" s="24">
        <v>1</v>
      </c>
      <c r="N10" s="24"/>
      <c r="O10" s="24"/>
      <c r="P10" s="24">
        <v>6</v>
      </c>
      <c r="Q10" s="24">
        <v>1</v>
      </c>
      <c r="R10" s="24"/>
      <c r="S10" s="24"/>
      <c r="T10" s="24">
        <v>3</v>
      </c>
      <c r="U10" s="24"/>
      <c r="V10" s="24"/>
      <c r="W10" s="24"/>
      <c r="X10" s="24"/>
      <c r="Y10" s="24"/>
      <c r="Z10" s="24"/>
      <c r="AA10" s="24">
        <v>6</v>
      </c>
      <c r="AB10" s="24">
        <v>4</v>
      </c>
      <c r="AC10" s="24"/>
      <c r="AE10" s="256"/>
      <c r="AF10" s="256"/>
      <c r="AG10" s="256"/>
    </row>
    <row r="11" spans="1:33" ht="20.100000000000001" customHeight="1">
      <c r="A11" s="425"/>
      <c r="B11" s="22">
        <v>3</v>
      </c>
      <c r="C11" s="22" t="s">
        <v>54</v>
      </c>
      <c r="D11" s="82" t="s">
        <v>598</v>
      </c>
      <c r="E11" s="276" t="s">
        <v>43</v>
      </c>
      <c r="F11" s="277" t="s">
        <v>45</v>
      </c>
      <c r="G11" s="210" t="s">
        <v>184</v>
      </c>
      <c r="H11" s="26">
        <v>3982</v>
      </c>
      <c r="I11" s="24"/>
      <c r="J11" s="24"/>
      <c r="K11" s="24"/>
      <c r="L11" s="24"/>
      <c r="M11" s="24">
        <v>1</v>
      </c>
      <c r="N11" s="24"/>
      <c r="O11" s="24">
        <v>8</v>
      </c>
      <c r="P11" s="24"/>
      <c r="Q11" s="24">
        <v>1</v>
      </c>
      <c r="R11" s="24"/>
      <c r="S11" s="24"/>
      <c r="T11" s="24"/>
      <c r="U11" s="24">
        <v>1</v>
      </c>
      <c r="V11" s="24"/>
      <c r="W11" s="24"/>
      <c r="X11" s="24"/>
      <c r="Y11" s="24"/>
      <c r="Z11" s="24">
        <v>7</v>
      </c>
      <c r="AA11" s="24"/>
      <c r="AB11" s="24"/>
      <c r="AC11" s="24"/>
      <c r="AE11" s="256"/>
      <c r="AF11" s="256"/>
      <c r="AG11" s="256"/>
    </row>
    <row r="12" spans="1:33" ht="20.100000000000001" customHeight="1">
      <c r="A12" s="425"/>
      <c r="B12" s="22">
        <v>4</v>
      </c>
      <c r="C12" s="22" t="s">
        <v>188</v>
      </c>
      <c r="D12" s="82" t="s">
        <v>598</v>
      </c>
      <c r="E12" s="276" t="s">
        <v>202</v>
      </c>
      <c r="F12" s="277" t="s">
        <v>203</v>
      </c>
      <c r="G12" s="210" t="s">
        <v>9</v>
      </c>
      <c r="H12" s="26">
        <v>2284</v>
      </c>
      <c r="I12" s="24"/>
      <c r="J12" s="24"/>
      <c r="K12" s="24"/>
      <c r="L12" s="24"/>
      <c r="M12" s="24">
        <v>2</v>
      </c>
      <c r="N12" s="24"/>
      <c r="O12" s="24"/>
      <c r="P12" s="24">
        <v>15</v>
      </c>
      <c r="Q12" s="24">
        <v>1</v>
      </c>
      <c r="R12" s="24"/>
      <c r="S12" s="24"/>
      <c r="T12" s="24">
        <v>4</v>
      </c>
      <c r="U12" s="24"/>
      <c r="V12" s="24"/>
      <c r="W12" s="24"/>
      <c r="X12" s="24"/>
      <c r="Y12" s="24"/>
      <c r="Z12" s="24">
        <v>6</v>
      </c>
      <c r="AA12" s="24"/>
      <c r="AB12" s="24"/>
      <c r="AC12" s="24"/>
      <c r="AE12" s="256"/>
      <c r="AF12" s="256"/>
      <c r="AG12" s="256"/>
    </row>
    <row r="13" spans="1:33" ht="20.100000000000001" customHeight="1">
      <c r="A13" s="425"/>
      <c r="B13" s="22">
        <v>5</v>
      </c>
      <c r="C13" s="22" t="s">
        <v>188</v>
      </c>
      <c r="D13" s="82" t="s">
        <v>60</v>
      </c>
      <c r="E13" s="276" t="s">
        <v>205</v>
      </c>
      <c r="F13" s="277" t="s">
        <v>206</v>
      </c>
      <c r="G13" s="210" t="s">
        <v>207</v>
      </c>
      <c r="H13" s="26">
        <v>1477</v>
      </c>
      <c r="I13" s="24"/>
      <c r="J13" s="24"/>
      <c r="K13" s="24"/>
      <c r="L13" s="24"/>
      <c r="M13" s="24">
        <v>1</v>
      </c>
      <c r="N13" s="24"/>
      <c r="O13" s="24"/>
      <c r="P13" s="24">
        <v>2</v>
      </c>
      <c r="Q13" s="24">
        <v>1</v>
      </c>
      <c r="R13" s="24"/>
      <c r="S13" s="24"/>
      <c r="T13" s="24">
        <v>7</v>
      </c>
      <c r="U13" s="24"/>
      <c r="V13" s="24"/>
      <c r="W13" s="24"/>
      <c r="X13" s="24"/>
      <c r="Y13" s="24"/>
      <c r="Z13" s="24"/>
      <c r="AA13" s="24">
        <v>4</v>
      </c>
      <c r="AB13" s="24"/>
      <c r="AC13" s="24"/>
      <c r="AE13" s="256"/>
      <c r="AF13" s="256"/>
      <c r="AG13" s="256"/>
    </row>
    <row r="14" spans="1:33" ht="20.100000000000001" customHeight="1">
      <c r="A14" s="425"/>
      <c r="B14" s="22">
        <v>6</v>
      </c>
      <c r="C14" s="22" t="s">
        <v>188</v>
      </c>
      <c r="D14" s="82" t="s">
        <v>60</v>
      </c>
      <c r="E14" s="276" t="s">
        <v>208</v>
      </c>
      <c r="F14" s="277" t="s">
        <v>209</v>
      </c>
      <c r="G14" s="210" t="s">
        <v>210</v>
      </c>
      <c r="H14" s="26">
        <v>1501</v>
      </c>
      <c r="I14" s="24"/>
      <c r="J14" s="24"/>
      <c r="K14" s="24"/>
      <c r="L14" s="24">
        <v>1</v>
      </c>
      <c r="M14" s="24">
        <v>1</v>
      </c>
      <c r="N14" s="24"/>
      <c r="O14" s="24"/>
      <c r="P14" s="24">
        <v>1</v>
      </c>
      <c r="Q14" s="24">
        <v>1</v>
      </c>
      <c r="R14" s="24">
        <v>1</v>
      </c>
      <c r="S14" s="24"/>
      <c r="T14" s="24">
        <v>3</v>
      </c>
      <c r="U14" s="24">
        <v>1</v>
      </c>
      <c r="V14" s="24"/>
      <c r="W14" s="24"/>
      <c r="X14" s="24"/>
      <c r="Y14" s="24"/>
      <c r="Z14" s="24">
        <v>8</v>
      </c>
      <c r="AA14" s="24"/>
      <c r="AB14" s="24"/>
      <c r="AC14" s="24"/>
      <c r="AE14" s="256"/>
      <c r="AF14" s="256"/>
      <c r="AG14" s="256"/>
    </row>
    <row r="15" spans="1:33" ht="20.100000000000001" customHeight="1">
      <c r="A15" s="425"/>
      <c r="B15" s="22">
        <v>7</v>
      </c>
      <c r="C15" s="22" t="s">
        <v>188</v>
      </c>
      <c r="D15" s="82" t="s">
        <v>60</v>
      </c>
      <c r="E15" s="276" t="s">
        <v>189</v>
      </c>
      <c r="F15" s="277" t="s">
        <v>190</v>
      </c>
      <c r="G15" s="210" t="s">
        <v>9</v>
      </c>
      <c r="H15" s="26">
        <v>1900.8</v>
      </c>
      <c r="I15" s="24"/>
      <c r="J15" s="24"/>
      <c r="K15" s="24"/>
      <c r="L15" s="24"/>
      <c r="M15" s="24">
        <v>2</v>
      </c>
      <c r="N15" s="24"/>
      <c r="O15" s="24">
        <v>2</v>
      </c>
      <c r="P15" s="24">
        <v>3</v>
      </c>
      <c r="Q15" s="24">
        <v>1</v>
      </c>
      <c r="R15" s="24"/>
      <c r="S15" s="24"/>
      <c r="T15" s="24"/>
      <c r="U15" s="24"/>
      <c r="V15" s="24"/>
      <c r="W15" s="24"/>
      <c r="X15" s="24"/>
      <c r="Y15" s="24"/>
      <c r="Z15" s="24">
        <v>6</v>
      </c>
      <c r="AA15" s="24"/>
      <c r="AB15" s="24"/>
      <c r="AC15" s="24"/>
      <c r="AE15" s="256"/>
      <c r="AF15" s="256"/>
      <c r="AG15" s="256"/>
    </row>
    <row r="16" spans="1:33" ht="20.100000000000001" customHeight="1">
      <c r="A16" s="425"/>
      <c r="B16" s="22">
        <v>8</v>
      </c>
      <c r="C16" s="22" t="s">
        <v>188</v>
      </c>
      <c r="D16" s="82" t="s">
        <v>60</v>
      </c>
      <c r="E16" s="276" t="s">
        <v>191</v>
      </c>
      <c r="F16" s="277" t="s">
        <v>192</v>
      </c>
      <c r="G16" s="210" t="s">
        <v>193</v>
      </c>
      <c r="H16" s="26">
        <v>3120</v>
      </c>
      <c r="I16" s="24"/>
      <c r="J16" s="24"/>
      <c r="K16" s="24">
        <v>1</v>
      </c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>
        <v>2</v>
      </c>
      <c r="AB16" s="24"/>
      <c r="AC16" s="24"/>
      <c r="AE16" s="256"/>
      <c r="AF16" s="256"/>
      <c r="AG16" s="256"/>
    </row>
    <row r="17" spans="1:33" ht="20.100000000000001" customHeight="1">
      <c r="A17" s="425"/>
      <c r="B17" s="22">
        <v>9</v>
      </c>
      <c r="C17" s="22" t="s">
        <v>188</v>
      </c>
      <c r="D17" s="82" t="s">
        <v>60</v>
      </c>
      <c r="E17" s="276" t="s">
        <v>194</v>
      </c>
      <c r="F17" s="277" t="s">
        <v>195</v>
      </c>
      <c r="G17" s="210" t="s">
        <v>193</v>
      </c>
      <c r="H17" s="26">
        <v>2114</v>
      </c>
      <c r="I17" s="24"/>
      <c r="J17" s="24"/>
      <c r="K17" s="24"/>
      <c r="L17" s="24"/>
      <c r="M17" s="24">
        <v>2</v>
      </c>
      <c r="N17" s="24"/>
      <c r="O17" s="24">
        <v>1</v>
      </c>
      <c r="P17" s="24">
        <v>11</v>
      </c>
      <c r="Q17" s="24">
        <v>1</v>
      </c>
      <c r="R17" s="24">
        <v>1</v>
      </c>
      <c r="S17" s="24"/>
      <c r="T17" s="24">
        <v>4</v>
      </c>
      <c r="U17" s="24"/>
      <c r="V17" s="24"/>
      <c r="W17" s="24"/>
      <c r="X17" s="24"/>
      <c r="Y17" s="24"/>
      <c r="Z17" s="24">
        <v>11</v>
      </c>
      <c r="AA17" s="24"/>
      <c r="AB17" s="24"/>
      <c r="AC17" s="24"/>
      <c r="AE17" s="256"/>
      <c r="AF17" s="256"/>
      <c r="AG17" s="256"/>
    </row>
    <row r="18" spans="1:33" ht="20.100000000000001" customHeight="1">
      <c r="A18" s="425"/>
      <c r="B18" s="22">
        <v>10</v>
      </c>
      <c r="C18" s="22" t="s">
        <v>188</v>
      </c>
      <c r="D18" s="82" t="s">
        <v>60</v>
      </c>
      <c r="E18" s="276" t="s">
        <v>196</v>
      </c>
      <c r="F18" s="277" t="s">
        <v>197</v>
      </c>
      <c r="G18" s="210" t="s">
        <v>193</v>
      </c>
      <c r="H18" s="26">
        <v>3037.3</v>
      </c>
      <c r="I18" s="24" t="s">
        <v>761</v>
      </c>
      <c r="J18" s="24">
        <v>1</v>
      </c>
      <c r="K18" s="24"/>
      <c r="L18" s="24"/>
      <c r="M18" s="24"/>
      <c r="N18" s="24"/>
      <c r="O18" s="357">
        <v>6</v>
      </c>
      <c r="P18" s="24"/>
      <c r="Q18" s="24">
        <v>1</v>
      </c>
      <c r="R18" s="357">
        <v>1</v>
      </c>
      <c r="S18" s="24"/>
      <c r="T18" s="24">
        <v>3</v>
      </c>
      <c r="U18" s="24"/>
      <c r="V18" s="24"/>
      <c r="W18" s="24"/>
      <c r="X18" s="24"/>
      <c r="Y18" s="24"/>
      <c r="Z18" s="24">
        <v>9</v>
      </c>
      <c r="AA18" s="24"/>
      <c r="AB18" s="24"/>
      <c r="AC18" s="24"/>
      <c r="AE18" s="256"/>
      <c r="AF18" s="256"/>
      <c r="AG18" s="256"/>
    </row>
    <row r="19" spans="1:33" ht="20.100000000000001" customHeight="1">
      <c r="A19" s="425"/>
      <c r="B19" s="22">
        <v>11</v>
      </c>
      <c r="C19" s="22" t="s">
        <v>188</v>
      </c>
      <c r="D19" s="82" t="s">
        <v>60</v>
      </c>
      <c r="E19" s="276" t="s">
        <v>214</v>
      </c>
      <c r="F19" s="277" t="s">
        <v>766</v>
      </c>
      <c r="G19" s="210" t="s">
        <v>193</v>
      </c>
      <c r="H19" s="26">
        <v>3539.3</v>
      </c>
      <c r="I19" s="24"/>
      <c r="J19" s="24"/>
      <c r="K19" s="24"/>
      <c r="L19" s="24"/>
      <c r="M19" s="24">
        <v>2</v>
      </c>
      <c r="N19" s="24"/>
      <c r="O19" s="24">
        <v>12</v>
      </c>
      <c r="P19" s="24">
        <v>2</v>
      </c>
      <c r="Q19" s="24">
        <v>2</v>
      </c>
      <c r="R19" s="24"/>
      <c r="S19" s="24"/>
      <c r="T19" s="24">
        <v>4</v>
      </c>
      <c r="U19" s="24"/>
      <c r="V19" s="24"/>
      <c r="W19" s="24"/>
      <c r="X19" s="24"/>
      <c r="Y19" s="24"/>
      <c r="Z19" s="363">
        <v>13</v>
      </c>
      <c r="AA19" s="363"/>
      <c r="AB19" s="363"/>
      <c r="AC19" s="24"/>
      <c r="AE19" s="256"/>
      <c r="AF19" s="256"/>
      <c r="AG19" s="256"/>
    </row>
    <row r="20" spans="1:33" ht="20.100000000000001" customHeight="1">
      <c r="A20" s="425"/>
      <c r="B20" s="22">
        <v>12</v>
      </c>
      <c r="C20" s="22" t="s">
        <v>188</v>
      </c>
      <c r="D20" s="82" t="s">
        <v>60</v>
      </c>
      <c r="E20" s="276" t="s">
        <v>198</v>
      </c>
      <c r="F20" s="277" t="s">
        <v>199</v>
      </c>
      <c r="G20" s="210" t="s">
        <v>193</v>
      </c>
      <c r="H20" s="26">
        <v>3654</v>
      </c>
      <c r="I20" s="211"/>
      <c r="J20" s="24">
        <v>1</v>
      </c>
      <c r="K20" s="24"/>
      <c r="L20" s="24"/>
      <c r="M20" s="24">
        <v>1</v>
      </c>
      <c r="N20" s="24"/>
      <c r="O20" s="24"/>
      <c r="P20" s="24">
        <v>8</v>
      </c>
      <c r="Q20" s="24">
        <v>1</v>
      </c>
      <c r="R20" s="24"/>
      <c r="S20" s="24"/>
      <c r="T20" s="24">
        <v>3</v>
      </c>
      <c r="U20" s="24"/>
      <c r="V20" s="24"/>
      <c r="W20" s="24"/>
      <c r="X20" s="24"/>
      <c r="Y20" s="24"/>
      <c r="Z20" s="24">
        <v>8</v>
      </c>
      <c r="AA20" s="24"/>
      <c r="AB20" s="24"/>
      <c r="AC20" s="24"/>
      <c r="AE20" s="256"/>
      <c r="AF20" s="256"/>
      <c r="AG20" s="256"/>
    </row>
    <row r="21" spans="1:33" ht="20.100000000000001" customHeight="1">
      <c r="A21" s="425"/>
      <c r="B21" s="22">
        <v>13</v>
      </c>
      <c r="C21" s="22" t="s">
        <v>188</v>
      </c>
      <c r="D21" s="82" t="s">
        <v>60</v>
      </c>
      <c r="E21" s="276" t="s">
        <v>200</v>
      </c>
      <c r="F21" s="277" t="s">
        <v>201</v>
      </c>
      <c r="G21" s="210" t="s">
        <v>193</v>
      </c>
      <c r="H21" s="26">
        <v>3379.5</v>
      </c>
      <c r="I21" s="24"/>
      <c r="J21" s="24">
        <v>1</v>
      </c>
      <c r="K21" s="24"/>
      <c r="L21" s="24"/>
      <c r="M21" s="24">
        <v>1</v>
      </c>
      <c r="N21" s="24"/>
      <c r="O21" s="24">
        <v>14</v>
      </c>
      <c r="P21" s="24">
        <v>8</v>
      </c>
      <c r="Q21" s="24">
        <v>1</v>
      </c>
      <c r="R21" s="24">
        <v>1</v>
      </c>
      <c r="S21" s="24">
        <v>2</v>
      </c>
      <c r="T21" s="24">
        <v>3</v>
      </c>
      <c r="U21" s="24"/>
      <c r="V21" s="24"/>
      <c r="W21" s="24"/>
      <c r="X21" s="24"/>
      <c r="Y21" s="24"/>
      <c r="Z21" s="24">
        <v>11</v>
      </c>
      <c r="AA21" s="24"/>
      <c r="AB21" s="24"/>
      <c r="AC21" s="24"/>
      <c r="AE21" s="256"/>
      <c r="AF21" s="256"/>
      <c r="AG21" s="256"/>
    </row>
    <row r="22" spans="1:33" ht="20.100000000000001" customHeight="1">
      <c r="A22" s="425"/>
      <c r="B22" s="22">
        <v>14</v>
      </c>
      <c r="C22" s="22" t="s">
        <v>188</v>
      </c>
      <c r="D22" s="82" t="s">
        <v>598</v>
      </c>
      <c r="E22" s="276" t="s">
        <v>211</v>
      </c>
      <c r="F22" s="277" t="s">
        <v>212</v>
      </c>
      <c r="G22" s="210" t="s">
        <v>213</v>
      </c>
      <c r="H22" s="26">
        <v>2983</v>
      </c>
      <c r="I22" s="24"/>
      <c r="J22" s="24"/>
      <c r="K22" s="24"/>
      <c r="L22" s="24"/>
      <c r="M22" s="24">
        <v>1</v>
      </c>
      <c r="N22" s="24"/>
      <c r="O22" s="24">
        <v>4</v>
      </c>
      <c r="P22" s="24">
        <v>8</v>
      </c>
      <c r="Q22" s="24">
        <v>1</v>
      </c>
      <c r="R22" s="24">
        <v>1</v>
      </c>
      <c r="S22" s="24">
        <v>2</v>
      </c>
      <c r="T22" s="24">
        <v>4</v>
      </c>
      <c r="U22" s="24">
        <v>1</v>
      </c>
      <c r="V22" s="24"/>
      <c r="W22" s="24"/>
      <c r="X22" s="24"/>
      <c r="Y22" s="24"/>
      <c r="Z22" s="24">
        <v>13</v>
      </c>
      <c r="AA22" s="24"/>
      <c r="AB22" s="24"/>
      <c r="AC22" s="24"/>
    </row>
    <row r="23" spans="1:33" ht="20.100000000000001" customHeight="1">
      <c r="A23" s="425"/>
      <c r="B23" s="130">
        <v>15</v>
      </c>
      <c r="C23" s="130" t="s">
        <v>188</v>
      </c>
      <c r="D23" s="132" t="s">
        <v>741</v>
      </c>
      <c r="E23" s="287" t="s">
        <v>742</v>
      </c>
      <c r="F23" s="288" t="s">
        <v>747</v>
      </c>
      <c r="G23" s="228">
        <v>2023</v>
      </c>
      <c r="H23" s="131">
        <v>1720.1</v>
      </c>
      <c r="I23" s="352" t="s">
        <v>743</v>
      </c>
      <c r="J23" s="24"/>
      <c r="K23" s="24"/>
      <c r="L23" s="24">
        <v>1</v>
      </c>
      <c r="M23" s="24">
        <v>1</v>
      </c>
      <c r="N23" s="24"/>
      <c r="O23" s="24">
        <v>12</v>
      </c>
      <c r="P23" s="24">
        <v>4</v>
      </c>
      <c r="Q23" s="24">
        <v>1</v>
      </c>
      <c r="R23" s="24">
        <v>1</v>
      </c>
      <c r="S23" s="24"/>
      <c r="T23" s="24">
        <v>4</v>
      </c>
      <c r="U23" s="24">
        <v>1</v>
      </c>
      <c r="V23" s="24"/>
      <c r="W23" s="24"/>
      <c r="X23" s="24"/>
      <c r="Y23" s="24"/>
      <c r="Z23" s="24">
        <v>10</v>
      </c>
      <c r="AA23" s="24"/>
      <c r="AB23" s="24"/>
      <c r="AC23" s="24"/>
    </row>
    <row r="24" spans="1:33" s="259" customFormat="1" ht="20.100000000000001" customHeight="1">
      <c r="A24" s="425"/>
      <c r="B24" s="19">
        <f>COUNT(B25:B26)</f>
        <v>2</v>
      </c>
      <c r="C24" s="19" t="s">
        <v>25</v>
      </c>
      <c r="D24" s="19"/>
      <c r="E24" s="275"/>
      <c r="F24" s="186"/>
      <c r="G24" s="20"/>
      <c r="H24" s="246">
        <f>SUM(H25:H26)</f>
        <v>9100</v>
      </c>
      <c r="I24" s="209"/>
      <c r="J24" s="209">
        <f t="shared" ref="J24:AC24" si="3">SUM(J25:J26)</f>
        <v>0</v>
      </c>
      <c r="K24" s="209">
        <f t="shared" si="3"/>
        <v>1</v>
      </c>
      <c r="L24" s="209">
        <f t="shared" si="3"/>
        <v>2</v>
      </c>
      <c r="M24" s="209">
        <f t="shared" si="3"/>
        <v>4</v>
      </c>
      <c r="N24" s="209">
        <f t="shared" si="3"/>
        <v>0</v>
      </c>
      <c r="O24" s="209">
        <f t="shared" si="3"/>
        <v>18</v>
      </c>
      <c r="P24" s="209">
        <f t="shared" si="3"/>
        <v>8</v>
      </c>
      <c r="Q24" s="209">
        <f t="shared" si="3"/>
        <v>0</v>
      </c>
      <c r="R24" s="209">
        <f t="shared" si="3"/>
        <v>0</v>
      </c>
      <c r="S24" s="209">
        <f t="shared" si="3"/>
        <v>0</v>
      </c>
      <c r="T24" s="209">
        <f t="shared" si="3"/>
        <v>14</v>
      </c>
      <c r="U24" s="209">
        <f t="shared" si="3"/>
        <v>1</v>
      </c>
      <c r="V24" s="209">
        <f t="shared" si="3"/>
        <v>1</v>
      </c>
      <c r="W24" s="209">
        <f t="shared" si="3"/>
        <v>0</v>
      </c>
      <c r="X24" s="209">
        <f t="shared" si="3"/>
        <v>0</v>
      </c>
      <c r="Y24" s="209">
        <f t="shared" si="3"/>
        <v>0</v>
      </c>
      <c r="Z24" s="209">
        <f t="shared" si="3"/>
        <v>20</v>
      </c>
      <c r="AA24" s="209">
        <f t="shared" si="3"/>
        <v>0</v>
      </c>
      <c r="AB24" s="209">
        <f t="shared" si="3"/>
        <v>8</v>
      </c>
      <c r="AC24" s="209">
        <f t="shared" si="3"/>
        <v>0</v>
      </c>
    </row>
    <row r="25" spans="1:33" s="257" customFormat="1" ht="20.100000000000001" customHeight="1">
      <c r="A25" s="425"/>
      <c r="B25" s="22">
        <v>1</v>
      </c>
      <c r="C25" s="22" t="s">
        <v>25</v>
      </c>
      <c r="D25" s="82" t="s">
        <v>60</v>
      </c>
      <c r="E25" s="277" t="s">
        <v>626</v>
      </c>
      <c r="F25" s="277" t="s">
        <v>103</v>
      </c>
      <c r="G25" s="210" t="s">
        <v>17</v>
      </c>
      <c r="H25" s="26">
        <v>4571</v>
      </c>
      <c r="I25" s="24"/>
      <c r="J25" s="24"/>
      <c r="K25" s="24">
        <v>1</v>
      </c>
      <c r="L25" s="24">
        <v>1</v>
      </c>
      <c r="M25" s="24">
        <v>4</v>
      </c>
      <c r="N25" s="24"/>
      <c r="O25" s="24">
        <v>16</v>
      </c>
      <c r="P25" s="24">
        <v>4</v>
      </c>
      <c r="Q25" s="24"/>
      <c r="R25" s="24"/>
      <c r="S25" s="24"/>
      <c r="T25" s="24">
        <v>6</v>
      </c>
      <c r="U25" s="24">
        <v>1</v>
      </c>
      <c r="V25" s="24">
        <v>1</v>
      </c>
      <c r="W25" s="24"/>
      <c r="X25" s="24"/>
      <c r="Y25" s="24"/>
      <c r="Z25" s="24">
        <v>13</v>
      </c>
      <c r="AA25" s="24"/>
      <c r="AB25" s="24"/>
      <c r="AC25" s="24"/>
    </row>
    <row r="26" spans="1:33" ht="20.100000000000001" customHeight="1">
      <c r="A26" s="425"/>
      <c r="B26" s="22">
        <v>2</v>
      </c>
      <c r="C26" s="22" t="s">
        <v>25</v>
      </c>
      <c r="D26" s="82" t="s">
        <v>60</v>
      </c>
      <c r="E26" s="277" t="s">
        <v>627</v>
      </c>
      <c r="F26" s="277" t="s">
        <v>38</v>
      </c>
      <c r="G26" s="210" t="s">
        <v>37</v>
      </c>
      <c r="H26" s="26">
        <v>4529</v>
      </c>
      <c r="I26" s="24"/>
      <c r="J26" s="24"/>
      <c r="K26" s="24"/>
      <c r="L26" s="24">
        <v>1</v>
      </c>
      <c r="M26" s="24"/>
      <c r="N26" s="24"/>
      <c r="O26" s="24">
        <v>2</v>
      </c>
      <c r="P26" s="24">
        <v>4</v>
      </c>
      <c r="Q26" s="24"/>
      <c r="R26" s="24"/>
      <c r="S26" s="24"/>
      <c r="T26" s="24">
        <v>8</v>
      </c>
      <c r="U26" s="24"/>
      <c r="V26" s="24"/>
      <c r="W26" s="24"/>
      <c r="X26" s="24"/>
      <c r="Y26" s="24"/>
      <c r="Z26" s="24">
        <v>7</v>
      </c>
      <c r="AA26" s="24"/>
      <c r="AB26" s="24">
        <v>8</v>
      </c>
      <c r="AC26" s="24"/>
    </row>
    <row r="27" spans="1:33" s="259" customFormat="1" ht="20.100000000000001" customHeight="1">
      <c r="A27" s="425"/>
      <c r="B27" s="19">
        <f>COUNT(B28)</f>
        <v>1</v>
      </c>
      <c r="C27" s="19" t="s">
        <v>65</v>
      </c>
      <c r="D27" s="19"/>
      <c r="E27" s="275"/>
      <c r="F27" s="186"/>
      <c r="G27" s="20"/>
      <c r="H27" s="246">
        <f t="shared" ref="H27:AC27" si="4">SUM(H28:H28)</f>
        <v>4589.5</v>
      </c>
      <c r="I27" s="209"/>
      <c r="J27" s="209">
        <f t="shared" si="4"/>
        <v>0</v>
      </c>
      <c r="K27" s="209">
        <f t="shared" si="4"/>
        <v>0</v>
      </c>
      <c r="L27" s="209">
        <f t="shared" si="4"/>
        <v>0</v>
      </c>
      <c r="M27" s="209">
        <f t="shared" si="4"/>
        <v>3</v>
      </c>
      <c r="N27" s="209">
        <f t="shared" si="4"/>
        <v>0</v>
      </c>
      <c r="O27" s="209">
        <f t="shared" si="4"/>
        <v>26</v>
      </c>
      <c r="P27" s="209">
        <f t="shared" si="4"/>
        <v>3</v>
      </c>
      <c r="Q27" s="209">
        <f t="shared" si="4"/>
        <v>1</v>
      </c>
      <c r="R27" s="209">
        <f t="shared" si="4"/>
        <v>0</v>
      </c>
      <c r="S27" s="209">
        <f t="shared" si="4"/>
        <v>0</v>
      </c>
      <c r="T27" s="209">
        <f t="shared" si="4"/>
        <v>0</v>
      </c>
      <c r="U27" s="209">
        <f t="shared" si="4"/>
        <v>0</v>
      </c>
      <c r="V27" s="209">
        <f t="shared" si="4"/>
        <v>0</v>
      </c>
      <c r="W27" s="209">
        <f t="shared" si="4"/>
        <v>0</v>
      </c>
      <c r="X27" s="209">
        <f t="shared" si="4"/>
        <v>0</v>
      </c>
      <c r="Y27" s="209">
        <f t="shared" si="4"/>
        <v>0</v>
      </c>
      <c r="Z27" s="209">
        <f t="shared" si="4"/>
        <v>7</v>
      </c>
      <c r="AA27" s="209">
        <f t="shared" si="4"/>
        <v>0</v>
      </c>
      <c r="AB27" s="209">
        <f t="shared" si="4"/>
        <v>0</v>
      </c>
      <c r="AC27" s="209">
        <f t="shared" si="4"/>
        <v>0</v>
      </c>
    </row>
    <row r="28" spans="1:33" s="257" customFormat="1" ht="20.100000000000001" customHeight="1">
      <c r="A28" s="425"/>
      <c r="B28" s="22">
        <v>1</v>
      </c>
      <c r="C28" s="82" t="s">
        <v>724</v>
      </c>
      <c r="D28" s="82" t="s">
        <v>60</v>
      </c>
      <c r="E28" s="185" t="s">
        <v>628</v>
      </c>
      <c r="F28" s="185" t="s">
        <v>42</v>
      </c>
      <c r="G28" s="24">
        <v>2016</v>
      </c>
      <c r="H28" s="129">
        <v>4589.5</v>
      </c>
      <c r="I28" s="211"/>
      <c r="J28" s="197"/>
      <c r="K28" s="197"/>
      <c r="L28" s="197"/>
      <c r="M28" s="197">
        <v>3</v>
      </c>
      <c r="N28" s="197"/>
      <c r="O28" s="197">
        <v>26</v>
      </c>
      <c r="P28" s="197">
        <v>3</v>
      </c>
      <c r="Q28" s="197">
        <v>1</v>
      </c>
      <c r="R28" s="197"/>
      <c r="S28" s="197"/>
      <c r="T28" s="197"/>
      <c r="U28" s="197"/>
      <c r="V28" s="197"/>
      <c r="W28" s="197"/>
      <c r="X28" s="197"/>
      <c r="Y28" s="197"/>
      <c r="Z28" s="197">
        <v>7</v>
      </c>
      <c r="AA28" s="211"/>
      <c r="AB28" s="211"/>
      <c r="AC28" s="211"/>
    </row>
    <row r="29" spans="1:33" ht="20.100000000000001" customHeight="1">
      <c r="A29" s="425"/>
      <c r="B29" s="19">
        <f>COUNT(B30:B32)</f>
        <v>3</v>
      </c>
      <c r="C29" s="19" t="s">
        <v>721</v>
      </c>
      <c r="D29" s="19"/>
      <c r="E29" s="275"/>
      <c r="F29" s="186"/>
      <c r="G29" s="20"/>
      <c r="H29" s="21">
        <f t="shared" ref="H29" si="5">SUM(H30:H31)</f>
        <v>395</v>
      </c>
      <c r="I29" s="209"/>
      <c r="J29" s="209">
        <f>SUM(J30:J32)</f>
        <v>0</v>
      </c>
      <c r="K29" s="209">
        <f t="shared" ref="K29:AC29" si="6">SUM(K30:K32)</f>
        <v>0</v>
      </c>
      <c r="L29" s="209">
        <f t="shared" si="6"/>
        <v>0</v>
      </c>
      <c r="M29" s="209">
        <f t="shared" si="6"/>
        <v>1</v>
      </c>
      <c r="N29" s="209">
        <f t="shared" si="6"/>
        <v>0</v>
      </c>
      <c r="O29" s="209">
        <f t="shared" si="6"/>
        <v>4</v>
      </c>
      <c r="P29" s="209">
        <f t="shared" si="6"/>
        <v>2</v>
      </c>
      <c r="Q29" s="209">
        <f t="shared" si="6"/>
        <v>1</v>
      </c>
      <c r="R29" s="209">
        <f t="shared" si="6"/>
        <v>0</v>
      </c>
      <c r="S29" s="209">
        <f t="shared" si="6"/>
        <v>0</v>
      </c>
      <c r="T29" s="209">
        <f t="shared" si="6"/>
        <v>1</v>
      </c>
      <c r="U29" s="209">
        <f t="shared" si="6"/>
        <v>0</v>
      </c>
      <c r="V29" s="209">
        <f t="shared" si="6"/>
        <v>0</v>
      </c>
      <c r="W29" s="209">
        <f t="shared" si="6"/>
        <v>0</v>
      </c>
      <c r="X29" s="209">
        <f t="shared" si="6"/>
        <v>0</v>
      </c>
      <c r="Y29" s="209">
        <f t="shared" si="6"/>
        <v>0</v>
      </c>
      <c r="Z29" s="209">
        <f t="shared" si="6"/>
        <v>0</v>
      </c>
      <c r="AA29" s="209">
        <f t="shared" si="6"/>
        <v>0</v>
      </c>
      <c r="AB29" s="209">
        <f t="shared" si="6"/>
        <v>0</v>
      </c>
      <c r="AC29" s="209">
        <f t="shared" si="6"/>
        <v>0</v>
      </c>
    </row>
    <row r="30" spans="1:33" s="260" customFormat="1" ht="20.100000000000001" customHeight="1">
      <c r="A30" s="425"/>
      <c r="B30" s="22">
        <v>1</v>
      </c>
      <c r="C30" s="22" t="s">
        <v>56</v>
      </c>
      <c r="D30" s="82" t="s">
        <v>60</v>
      </c>
      <c r="E30" s="278" t="s">
        <v>32</v>
      </c>
      <c r="F30" s="278" t="s">
        <v>33</v>
      </c>
      <c r="G30" s="210">
        <v>2010</v>
      </c>
      <c r="H30" s="26">
        <v>268</v>
      </c>
      <c r="I30" s="24"/>
      <c r="J30" s="24"/>
      <c r="K30" s="24"/>
      <c r="L30" s="24"/>
      <c r="M30" s="24"/>
      <c r="N30" s="24"/>
      <c r="O30" s="24">
        <v>2</v>
      </c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</row>
    <row r="31" spans="1:33" s="259" customFormat="1" ht="20.100000000000001" customHeight="1">
      <c r="A31" s="425"/>
      <c r="B31" s="1">
        <v>2</v>
      </c>
      <c r="C31" s="22" t="s">
        <v>56</v>
      </c>
      <c r="D31" s="82" t="s">
        <v>60</v>
      </c>
      <c r="E31" s="276" t="s">
        <v>629</v>
      </c>
      <c r="F31" s="277" t="s">
        <v>652</v>
      </c>
      <c r="G31" s="212" t="s">
        <v>161</v>
      </c>
      <c r="H31" s="26">
        <v>127</v>
      </c>
      <c r="I31" s="197" t="s">
        <v>162</v>
      </c>
      <c r="J31" s="24"/>
      <c r="K31" s="24"/>
      <c r="L31" s="24"/>
      <c r="M31" s="24"/>
      <c r="N31" s="24"/>
      <c r="O31" s="24"/>
      <c r="P31" s="24"/>
      <c r="Q31" s="24">
        <v>1</v>
      </c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</row>
    <row r="32" spans="1:33" s="259" customFormat="1" ht="20.100000000000001" customHeight="1">
      <c r="A32" s="425"/>
      <c r="B32" s="1">
        <v>3</v>
      </c>
      <c r="C32" s="22" t="s">
        <v>56</v>
      </c>
      <c r="D32" s="82" t="s">
        <v>60</v>
      </c>
      <c r="E32" s="276" t="s">
        <v>797</v>
      </c>
      <c r="F32" s="277" t="s">
        <v>798</v>
      </c>
      <c r="G32" s="212" t="s">
        <v>799</v>
      </c>
      <c r="H32" s="26">
        <v>222</v>
      </c>
      <c r="I32" s="197" t="s">
        <v>800</v>
      </c>
      <c r="J32" s="24"/>
      <c r="K32" s="24"/>
      <c r="L32" s="24"/>
      <c r="M32" s="24">
        <v>1</v>
      </c>
      <c r="N32" s="24"/>
      <c r="O32" s="24">
        <v>2</v>
      </c>
      <c r="P32" s="24">
        <v>2</v>
      </c>
      <c r="Q32" s="24"/>
      <c r="R32" s="24"/>
      <c r="S32" s="24"/>
      <c r="T32" s="24">
        <v>1</v>
      </c>
      <c r="U32" s="24"/>
      <c r="V32" s="24"/>
      <c r="W32" s="24"/>
      <c r="X32" s="24"/>
      <c r="Y32" s="24"/>
      <c r="Z32" s="24"/>
      <c r="AA32" s="24"/>
      <c r="AB32" s="24"/>
      <c r="AC32" s="24"/>
    </row>
    <row r="33" spans="1:29" ht="20.100000000000001" customHeight="1">
      <c r="A33" s="425"/>
      <c r="B33" s="19">
        <f>COUNT(B34)</f>
        <v>1</v>
      </c>
      <c r="C33" s="19" t="s">
        <v>71</v>
      </c>
      <c r="D33" s="19"/>
      <c r="E33" s="275"/>
      <c r="F33" s="186"/>
      <c r="G33" s="20"/>
      <c r="H33" s="246">
        <f>H34</f>
        <v>75</v>
      </c>
      <c r="I33" s="209"/>
      <c r="J33" s="209">
        <f>SUM(J34)</f>
        <v>1</v>
      </c>
      <c r="K33" s="209">
        <f t="shared" ref="K33:AC33" si="7">SUM(K34)</f>
        <v>0</v>
      </c>
      <c r="L33" s="209">
        <f t="shared" si="7"/>
        <v>0</v>
      </c>
      <c r="M33" s="209">
        <f t="shared" si="7"/>
        <v>0</v>
      </c>
      <c r="N33" s="209">
        <f t="shared" si="7"/>
        <v>0</v>
      </c>
      <c r="O33" s="209">
        <f t="shared" si="7"/>
        <v>0</v>
      </c>
      <c r="P33" s="209">
        <f t="shared" si="7"/>
        <v>0</v>
      </c>
      <c r="Q33" s="209">
        <f t="shared" si="7"/>
        <v>0</v>
      </c>
      <c r="R33" s="209">
        <f t="shared" si="7"/>
        <v>0</v>
      </c>
      <c r="S33" s="209">
        <f t="shared" si="7"/>
        <v>0</v>
      </c>
      <c r="T33" s="209">
        <f t="shared" si="7"/>
        <v>0</v>
      </c>
      <c r="U33" s="209">
        <f t="shared" si="7"/>
        <v>0</v>
      </c>
      <c r="V33" s="209">
        <f t="shared" si="7"/>
        <v>0</v>
      </c>
      <c r="W33" s="209">
        <f t="shared" si="7"/>
        <v>0</v>
      </c>
      <c r="X33" s="209">
        <f t="shared" si="7"/>
        <v>0</v>
      </c>
      <c r="Y33" s="209">
        <f t="shared" si="7"/>
        <v>0</v>
      </c>
      <c r="Z33" s="209">
        <f t="shared" si="7"/>
        <v>0</v>
      </c>
      <c r="AA33" s="209">
        <f t="shared" si="7"/>
        <v>0</v>
      </c>
      <c r="AB33" s="209">
        <f t="shared" si="7"/>
        <v>0</v>
      </c>
      <c r="AC33" s="209">
        <f t="shared" si="7"/>
        <v>8</v>
      </c>
    </row>
    <row r="34" spans="1:29" s="261" customFormat="1" ht="20.100000000000001" customHeight="1">
      <c r="A34" s="425"/>
      <c r="B34" s="82">
        <v>1</v>
      </c>
      <c r="C34" s="82" t="s">
        <v>278</v>
      </c>
      <c r="D34" s="82" t="s">
        <v>599</v>
      </c>
      <c r="E34" s="277" t="s">
        <v>630</v>
      </c>
      <c r="F34" s="279" t="s">
        <v>653</v>
      </c>
      <c r="G34" s="82"/>
      <c r="H34" s="201">
        <v>75</v>
      </c>
      <c r="I34" s="213"/>
      <c r="J34" s="214">
        <v>1</v>
      </c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215"/>
      <c r="Z34" s="216"/>
      <c r="AA34" s="82"/>
      <c r="AB34" s="82"/>
      <c r="AC34" s="216">
        <v>8</v>
      </c>
    </row>
    <row r="35" spans="1:29" ht="20.100000000000001" customHeight="1">
      <c r="A35" s="425"/>
      <c r="B35" s="19">
        <f>COUNT(B36:B41)</f>
        <v>6</v>
      </c>
      <c r="C35" s="19" t="s">
        <v>70</v>
      </c>
      <c r="D35" s="19"/>
      <c r="E35" s="275"/>
      <c r="F35" s="186"/>
      <c r="G35" s="20"/>
      <c r="H35" s="246">
        <f t="shared" ref="H35:AC35" si="8">SUM(H36:H41)</f>
        <v>13085</v>
      </c>
      <c r="I35" s="209"/>
      <c r="J35" s="209">
        <f t="shared" si="8"/>
        <v>0</v>
      </c>
      <c r="K35" s="209">
        <f t="shared" si="8"/>
        <v>0</v>
      </c>
      <c r="L35" s="209">
        <f t="shared" si="8"/>
        <v>1</v>
      </c>
      <c r="M35" s="209">
        <f t="shared" si="8"/>
        <v>0</v>
      </c>
      <c r="N35" s="209">
        <f t="shared" si="8"/>
        <v>1</v>
      </c>
      <c r="O35" s="209">
        <f t="shared" si="8"/>
        <v>22</v>
      </c>
      <c r="P35" s="209">
        <f t="shared" si="8"/>
        <v>0</v>
      </c>
      <c r="Q35" s="209">
        <f t="shared" si="8"/>
        <v>0</v>
      </c>
      <c r="R35" s="209">
        <f t="shared" si="8"/>
        <v>0</v>
      </c>
      <c r="S35" s="209">
        <f t="shared" si="8"/>
        <v>0</v>
      </c>
      <c r="T35" s="209">
        <f t="shared" si="8"/>
        <v>4</v>
      </c>
      <c r="U35" s="209">
        <f t="shared" si="8"/>
        <v>0</v>
      </c>
      <c r="V35" s="209">
        <f t="shared" si="8"/>
        <v>0</v>
      </c>
      <c r="W35" s="209">
        <f t="shared" si="8"/>
        <v>0</v>
      </c>
      <c r="X35" s="209">
        <f t="shared" si="8"/>
        <v>0</v>
      </c>
      <c r="Y35" s="209">
        <f t="shared" si="8"/>
        <v>0</v>
      </c>
      <c r="Z35" s="209">
        <f t="shared" si="8"/>
        <v>39</v>
      </c>
      <c r="AA35" s="209">
        <f t="shared" si="8"/>
        <v>0</v>
      </c>
      <c r="AB35" s="209">
        <f t="shared" si="8"/>
        <v>34</v>
      </c>
      <c r="AC35" s="209">
        <f t="shared" si="8"/>
        <v>41</v>
      </c>
    </row>
    <row r="36" spans="1:29" ht="20.100000000000001" customHeight="1">
      <c r="A36" s="425"/>
      <c r="B36" s="217">
        <v>1</v>
      </c>
      <c r="C36" s="218" t="s">
        <v>163</v>
      </c>
      <c r="D36" s="82" t="s">
        <v>60</v>
      </c>
      <c r="E36" s="277" t="s">
        <v>631</v>
      </c>
      <c r="F36" s="280" t="s">
        <v>654</v>
      </c>
      <c r="G36" s="218">
        <v>2016</v>
      </c>
      <c r="H36" s="247">
        <v>228</v>
      </c>
      <c r="I36" s="197" t="s">
        <v>160</v>
      </c>
      <c r="J36" s="218"/>
      <c r="K36" s="218"/>
      <c r="L36" s="218"/>
      <c r="M36" s="218"/>
      <c r="N36" s="218"/>
      <c r="O36" s="218"/>
      <c r="P36" s="218"/>
      <c r="Q36" s="218"/>
      <c r="R36" s="218"/>
      <c r="S36" s="218"/>
      <c r="T36" s="218"/>
      <c r="U36" s="218"/>
      <c r="V36" s="218"/>
      <c r="W36" s="218"/>
      <c r="X36" s="218"/>
      <c r="Y36" s="218"/>
      <c r="Z36" s="218"/>
      <c r="AA36" s="218"/>
      <c r="AB36" s="218"/>
      <c r="AC36" s="218"/>
    </row>
    <row r="37" spans="1:29" ht="20.100000000000001" customHeight="1">
      <c r="A37" s="425"/>
      <c r="B37" s="217">
        <v>2</v>
      </c>
      <c r="C37" s="218" t="s">
        <v>163</v>
      </c>
      <c r="D37" s="82" t="s">
        <v>60</v>
      </c>
      <c r="E37" s="277" t="s">
        <v>632</v>
      </c>
      <c r="F37" s="280" t="s">
        <v>655</v>
      </c>
      <c r="G37" s="218">
        <v>2016</v>
      </c>
      <c r="H37" s="247">
        <v>602</v>
      </c>
      <c r="I37" s="197" t="s">
        <v>160</v>
      </c>
      <c r="J37" s="218"/>
      <c r="K37" s="218"/>
      <c r="L37" s="218"/>
      <c r="M37" s="218"/>
      <c r="N37" s="218"/>
      <c r="O37" s="220">
        <v>4</v>
      </c>
      <c r="P37" s="218"/>
      <c r="Q37" s="218"/>
      <c r="R37" s="218"/>
      <c r="S37" s="218"/>
      <c r="T37" s="218"/>
      <c r="U37" s="218"/>
      <c r="V37" s="218"/>
      <c r="W37" s="218"/>
      <c r="X37" s="218"/>
      <c r="Y37" s="218"/>
      <c r="Z37" s="218"/>
      <c r="AA37" s="218"/>
      <c r="AB37" s="218"/>
      <c r="AC37" s="218"/>
    </row>
    <row r="38" spans="1:29" ht="20.100000000000001" customHeight="1">
      <c r="A38" s="425"/>
      <c r="B38" s="217">
        <v>3</v>
      </c>
      <c r="C38" s="218" t="s">
        <v>163</v>
      </c>
      <c r="D38" s="82" t="s">
        <v>60</v>
      </c>
      <c r="E38" s="277" t="s">
        <v>633</v>
      </c>
      <c r="F38" s="280" t="s">
        <v>656</v>
      </c>
      <c r="G38" s="218">
        <v>2016</v>
      </c>
      <c r="H38" s="247">
        <v>657</v>
      </c>
      <c r="I38" s="197" t="s">
        <v>160</v>
      </c>
      <c r="J38" s="218"/>
      <c r="K38" s="218"/>
      <c r="L38" s="218"/>
      <c r="M38" s="218"/>
      <c r="N38" s="218"/>
      <c r="O38" s="218"/>
      <c r="P38" s="218"/>
      <c r="Q38" s="218"/>
      <c r="R38" s="218"/>
      <c r="S38" s="218"/>
      <c r="T38" s="218"/>
      <c r="U38" s="218"/>
      <c r="V38" s="218"/>
      <c r="W38" s="218"/>
      <c r="X38" s="218"/>
      <c r="Y38" s="218"/>
      <c r="Z38" s="218"/>
      <c r="AA38" s="218"/>
      <c r="AB38" s="218"/>
      <c r="AC38" s="218"/>
    </row>
    <row r="39" spans="1:29" ht="20.100000000000001" customHeight="1">
      <c r="A39" s="425"/>
      <c r="B39" s="217">
        <v>4</v>
      </c>
      <c r="C39" s="218" t="s">
        <v>163</v>
      </c>
      <c r="D39" s="82" t="s">
        <v>60</v>
      </c>
      <c r="E39" s="277" t="s">
        <v>634</v>
      </c>
      <c r="F39" s="280" t="s">
        <v>657</v>
      </c>
      <c r="G39" s="218">
        <v>2016</v>
      </c>
      <c r="H39" s="247">
        <v>209</v>
      </c>
      <c r="I39" s="197" t="s">
        <v>160</v>
      </c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</row>
    <row r="40" spans="1:29" ht="20.100000000000001" customHeight="1">
      <c r="A40" s="425"/>
      <c r="B40" s="217">
        <v>5</v>
      </c>
      <c r="C40" s="221" t="s">
        <v>163</v>
      </c>
      <c r="D40" s="82" t="s">
        <v>60</v>
      </c>
      <c r="E40" s="291" t="s">
        <v>635</v>
      </c>
      <c r="F40" s="280" t="s">
        <v>658</v>
      </c>
      <c r="G40" s="218">
        <v>2016</v>
      </c>
      <c r="H40" s="248">
        <v>255</v>
      </c>
      <c r="I40" s="197" t="s">
        <v>160</v>
      </c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</row>
    <row r="41" spans="1:29" s="262" customFormat="1" ht="20.100000000000001" customHeight="1">
      <c r="A41" s="425"/>
      <c r="B41" s="217">
        <v>6</v>
      </c>
      <c r="C41" s="133" t="s">
        <v>57</v>
      </c>
      <c r="D41" s="82" t="s">
        <v>217</v>
      </c>
      <c r="E41" s="184" t="s">
        <v>216</v>
      </c>
      <c r="F41" s="183" t="s">
        <v>164</v>
      </c>
      <c r="G41" s="134">
        <v>2021</v>
      </c>
      <c r="H41" s="249">
        <v>11134</v>
      </c>
      <c r="I41" s="224" t="s">
        <v>587</v>
      </c>
      <c r="J41" s="223"/>
      <c r="K41" s="223"/>
      <c r="L41" s="223">
        <v>1</v>
      </c>
      <c r="M41" s="223"/>
      <c r="N41" s="223">
        <v>1</v>
      </c>
      <c r="O41" s="223">
        <v>18</v>
      </c>
      <c r="P41" s="223"/>
      <c r="Q41" s="223"/>
      <c r="R41" s="223"/>
      <c r="S41" s="223"/>
      <c r="T41" s="223">
        <v>4</v>
      </c>
      <c r="U41" s="223"/>
      <c r="V41" s="223"/>
      <c r="W41" s="223"/>
      <c r="X41" s="223"/>
      <c r="Y41" s="223"/>
      <c r="Z41" s="362">
        <v>39</v>
      </c>
      <c r="AA41" s="362"/>
      <c r="AB41" s="362">
        <v>34</v>
      </c>
      <c r="AC41" s="223">
        <v>41</v>
      </c>
    </row>
    <row r="42" spans="1:29" s="263" customFormat="1" ht="20.100000000000001" customHeight="1" thickBot="1">
      <c r="A42" s="426"/>
      <c r="B42" s="225">
        <f>SUM(B5,B8,B24,B27,B29,B33,B35)</f>
        <v>30</v>
      </c>
      <c r="C42" s="93"/>
      <c r="D42" s="93"/>
      <c r="E42" s="281"/>
      <c r="F42" s="282"/>
      <c r="G42" s="94"/>
      <c r="H42" s="250">
        <f>SUM(H5,H8,H24,H27,H29,H33,H35)</f>
        <v>247846.7</v>
      </c>
      <c r="I42" s="226"/>
      <c r="J42" s="225">
        <f t="shared" ref="J42:AC42" si="9">SUM(J5,J8,J24,J27,J29,J33,J35)</f>
        <v>6</v>
      </c>
      <c r="K42" s="225">
        <f t="shared" si="9"/>
        <v>2</v>
      </c>
      <c r="L42" s="225">
        <f t="shared" si="9"/>
        <v>8</v>
      </c>
      <c r="M42" s="225">
        <f t="shared" si="9"/>
        <v>33</v>
      </c>
      <c r="N42" s="225">
        <f t="shared" si="9"/>
        <v>3</v>
      </c>
      <c r="O42" s="225">
        <f t="shared" si="9"/>
        <v>164</v>
      </c>
      <c r="P42" s="225">
        <f t="shared" si="9"/>
        <v>132</v>
      </c>
      <c r="Q42" s="225">
        <f t="shared" si="9"/>
        <v>19</v>
      </c>
      <c r="R42" s="225">
        <f t="shared" si="9"/>
        <v>6</v>
      </c>
      <c r="S42" s="225">
        <f t="shared" si="9"/>
        <v>4</v>
      </c>
      <c r="T42" s="225">
        <f t="shared" si="9"/>
        <v>81</v>
      </c>
      <c r="U42" s="225">
        <f t="shared" si="9"/>
        <v>6</v>
      </c>
      <c r="V42" s="225">
        <f t="shared" si="9"/>
        <v>4</v>
      </c>
      <c r="W42" s="225">
        <f t="shared" si="9"/>
        <v>2</v>
      </c>
      <c r="X42" s="225">
        <f t="shared" si="9"/>
        <v>2</v>
      </c>
      <c r="Y42" s="225">
        <f t="shared" si="9"/>
        <v>1</v>
      </c>
      <c r="Z42" s="225">
        <f t="shared" si="9"/>
        <v>284</v>
      </c>
      <c r="AA42" s="225">
        <f t="shared" si="9"/>
        <v>16</v>
      </c>
      <c r="AB42" s="225">
        <f t="shared" si="9"/>
        <v>153</v>
      </c>
      <c r="AC42" s="225">
        <f t="shared" si="9"/>
        <v>71</v>
      </c>
    </row>
    <row r="43" spans="1:29" s="257" customFormat="1" ht="20.100000000000001" customHeight="1">
      <c r="A43" s="424" t="s">
        <v>552</v>
      </c>
      <c r="B43" s="19">
        <f>COUNT(B44:B46)</f>
        <v>3</v>
      </c>
      <c r="C43" s="91" t="s">
        <v>63</v>
      </c>
      <c r="D43" s="91"/>
      <c r="E43" s="283"/>
      <c r="F43" s="196"/>
      <c r="G43" s="92"/>
      <c r="H43" s="95">
        <f>SUM(H44:H46)</f>
        <v>75937.8</v>
      </c>
      <c r="I43" s="227"/>
      <c r="J43" s="227">
        <f t="shared" ref="J43:AC43" si="10">SUM(J44:J46)</f>
        <v>1</v>
      </c>
      <c r="K43" s="227">
        <f t="shared" si="10"/>
        <v>1</v>
      </c>
      <c r="L43" s="227">
        <f t="shared" si="10"/>
        <v>1</v>
      </c>
      <c r="M43" s="227">
        <f t="shared" si="10"/>
        <v>21</v>
      </c>
      <c r="N43" s="227">
        <f t="shared" si="10"/>
        <v>13</v>
      </c>
      <c r="O43" s="227">
        <f t="shared" si="10"/>
        <v>66</v>
      </c>
      <c r="P43" s="227">
        <f t="shared" si="10"/>
        <v>39</v>
      </c>
      <c r="Q43" s="227">
        <f t="shared" si="10"/>
        <v>2</v>
      </c>
      <c r="R43" s="227">
        <f t="shared" si="10"/>
        <v>2</v>
      </c>
      <c r="S43" s="227">
        <f t="shared" si="10"/>
        <v>3</v>
      </c>
      <c r="T43" s="227">
        <f t="shared" si="10"/>
        <v>15</v>
      </c>
      <c r="U43" s="227">
        <f t="shared" si="10"/>
        <v>4</v>
      </c>
      <c r="V43" s="227">
        <f t="shared" si="10"/>
        <v>2</v>
      </c>
      <c r="W43" s="227">
        <f t="shared" si="10"/>
        <v>0</v>
      </c>
      <c r="X43" s="227">
        <f t="shared" si="10"/>
        <v>1</v>
      </c>
      <c r="Y43" s="227">
        <f t="shared" si="10"/>
        <v>0</v>
      </c>
      <c r="Z43" s="227">
        <f t="shared" si="10"/>
        <v>140</v>
      </c>
      <c r="AA43" s="227">
        <f t="shared" si="10"/>
        <v>0</v>
      </c>
      <c r="AB43" s="227">
        <f t="shared" si="10"/>
        <v>27</v>
      </c>
      <c r="AC43" s="227">
        <f t="shared" si="10"/>
        <v>14</v>
      </c>
    </row>
    <row r="44" spans="1:29" ht="20.100000000000001" customHeight="1">
      <c r="A44" s="425"/>
      <c r="B44" s="22">
        <v>1</v>
      </c>
      <c r="C44" s="22" t="s">
        <v>187</v>
      </c>
      <c r="D44" s="82" t="s">
        <v>217</v>
      </c>
      <c r="E44" s="185" t="s">
        <v>218</v>
      </c>
      <c r="F44" s="185" t="s">
        <v>219</v>
      </c>
      <c r="G44" s="24">
        <v>2019</v>
      </c>
      <c r="H44" s="26">
        <v>32227</v>
      </c>
      <c r="I44" s="24" t="s">
        <v>220</v>
      </c>
      <c r="J44" s="24"/>
      <c r="K44" s="24">
        <v>1</v>
      </c>
      <c r="L44" s="24"/>
      <c r="M44" s="24">
        <v>9</v>
      </c>
      <c r="N44" s="24">
        <v>13</v>
      </c>
      <c r="O44" s="24">
        <v>38</v>
      </c>
      <c r="P44" s="24">
        <v>27</v>
      </c>
      <c r="Q44" s="24">
        <v>1</v>
      </c>
      <c r="R44" s="24">
        <v>1</v>
      </c>
      <c r="S44" s="24">
        <v>2</v>
      </c>
      <c r="T44" s="24">
        <v>10</v>
      </c>
      <c r="U44" s="24">
        <v>2</v>
      </c>
      <c r="V44" s="24">
        <v>1</v>
      </c>
      <c r="W44" s="24"/>
      <c r="X44" s="24">
        <v>1</v>
      </c>
      <c r="Y44" s="24"/>
      <c r="Z44" s="24">
        <v>59</v>
      </c>
      <c r="AA44" s="24"/>
      <c r="AB44" s="24">
        <v>24</v>
      </c>
      <c r="AC44" s="24">
        <v>14</v>
      </c>
    </row>
    <row r="45" spans="1:29" ht="20.100000000000001" customHeight="1">
      <c r="A45" s="425"/>
      <c r="B45" s="22">
        <v>2</v>
      </c>
      <c r="C45" s="22" t="s">
        <v>187</v>
      </c>
      <c r="D45" s="82" t="s">
        <v>217</v>
      </c>
      <c r="E45" s="185" t="s">
        <v>221</v>
      </c>
      <c r="F45" s="185" t="s">
        <v>222</v>
      </c>
      <c r="G45" s="24">
        <v>2019</v>
      </c>
      <c r="H45" s="26">
        <v>29039.8</v>
      </c>
      <c r="I45" s="24" t="s">
        <v>220</v>
      </c>
      <c r="J45" s="24">
        <v>1</v>
      </c>
      <c r="K45" s="24"/>
      <c r="L45" s="24">
        <v>1</v>
      </c>
      <c r="M45" s="24">
        <v>12</v>
      </c>
      <c r="N45" s="24"/>
      <c r="O45" s="24">
        <v>28</v>
      </c>
      <c r="P45" s="24">
        <v>12</v>
      </c>
      <c r="Q45" s="24">
        <v>1</v>
      </c>
      <c r="R45" s="24">
        <v>1</v>
      </c>
      <c r="S45" s="24">
        <v>1</v>
      </c>
      <c r="T45" s="24">
        <v>5</v>
      </c>
      <c r="U45" s="24">
        <v>2</v>
      </c>
      <c r="V45" s="24">
        <v>1</v>
      </c>
      <c r="W45" s="24"/>
      <c r="X45" s="24"/>
      <c r="Y45" s="24"/>
      <c r="Z45" s="24">
        <v>49</v>
      </c>
      <c r="AA45" s="24"/>
      <c r="AB45" s="24">
        <v>3</v>
      </c>
      <c r="AC45" s="24"/>
    </row>
    <row r="46" spans="1:29" s="262" customFormat="1" ht="20.100000000000001" customHeight="1">
      <c r="A46" s="425"/>
      <c r="B46" s="364">
        <v>3</v>
      </c>
      <c r="C46" s="364" t="s">
        <v>187</v>
      </c>
      <c r="D46" s="364" t="s">
        <v>217</v>
      </c>
      <c r="E46" s="365" t="s">
        <v>781</v>
      </c>
      <c r="F46" s="365" t="s">
        <v>778</v>
      </c>
      <c r="G46" s="366">
        <v>2024</v>
      </c>
      <c r="H46" s="367">
        <v>14671</v>
      </c>
      <c r="I46" s="366" t="s">
        <v>779</v>
      </c>
      <c r="J46" s="366"/>
      <c r="K46" s="366"/>
      <c r="L46" s="366"/>
      <c r="M46" s="366"/>
      <c r="N46" s="366"/>
      <c r="O46" s="366"/>
      <c r="P46" s="366"/>
      <c r="Q46" s="366"/>
      <c r="R46" s="366"/>
      <c r="S46" s="366"/>
      <c r="T46" s="366"/>
      <c r="U46" s="366"/>
      <c r="V46" s="366"/>
      <c r="W46" s="366"/>
      <c r="X46" s="366"/>
      <c r="Y46" s="366"/>
      <c r="Z46" s="366">
        <v>32</v>
      </c>
      <c r="AA46" s="366"/>
      <c r="AB46" s="366"/>
      <c r="AC46" s="366"/>
    </row>
    <row r="47" spans="1:29" s="257" customFormat="1" ht="20.100000000000001" customHeight="1">
      <c r="A47" s="425"/>
      <c r="B47" s="19">
        <f>COUNT(B48:B52)</f>
        <v>5</v>
      </c>
      <c r="C47" s="19" t="s">
        <v>723</v>
      </c>
      <c r="D47" s="19"/>
      <c r="E47" s="275"/>
      <c r="F47" s="186"/>
      <c r="G47" s="20"/>
      <c r="H47" s="21">
        <f t="shared" ref="H47:AC47" si="11">SUM(H48:H52)</f>
        <v>8132</v>
      </c>
      <c r="I47" s="209"/>
      <c r="J47" s="209">
        <f t="shared" si="11"/>
        <v>0</v>
      </c>
      <c r="K47" s="209">
        <f t="shared" si="11"/>
        <v>0</v>
      </c>
      <c r="L47" s="209">
        <f t="shared" si="11"/>
        <v>0</v>
      </c>
      <c r="M47" s="209">
        <f t="shared" si="11"/>
        <v>9</v>
      </c>
      <c r="N47" s="209">
        <f t="shared" si="11"/>
        <v>0</v>
      </c>
      <c r="O47" s="209">
        <f t="shared" si="11"/>
        <v>14</v>
      </c>
      <c r="P47" s="209">
        <f t="shared" si="11"/>
        <v>0</v>
      </c>
      <c r="Q47" s="209">
        <f t="shared" si="11"/>
        <v>4</v>
      </c>
      <c r="R47" s="209">
        <f t="shared" si="11"/>
        <v>2</v>
      </c>
      <c r="S47" s="209">
        <f t="shared" si="11"/>
        <v>3</v>
      </c>
      <c r="T47" s="209">
        <f t="shared" si="11"/>
        <v>14</v>
      </c>
      <c r="U47" s="209">
        <f t="shared" si="11"/>
        <v>3</v>
      </c>
      <c r="V47" s="209">
        <f t="shared" si="11"/>
        <v>0</v>
      </c>
      <c r="W47" s="209">
        <f t="shared" si="11"/>
        <v>0</v>
      </c>
      <c r="X47" s="209">
        <f t="shared" si="11"/>
        <v>0</v>
      </c>
      <c r="Y47" s="209">
        <f t="shared" si="11"/>
        <v>0</v>
      </c>
      <c r="Z47" s="209">
        <f t="shared" si="11"/>
        <v>47</v>
      </c>
      <c r="AA47" s="209">
        <f t="shared" si="11"/>
        <v>0</v>
      </c>
      <c r="AB47" s="209">
        <f t="shared" si="11"/>
        <v>0</v>
      </c>
      <c r="AC47" s="209">
        <f t="shared" si="11"/>
        <v>0</v>
      </c>
    </row>
    <row r="48" spans="1:29" ht="20.100000000000001" customHeight="1">
      <c r="A48" s="425"/>
      <c r="B48" s="22">
        <v>1</v>
      </c>
      <c r="C48" s="22" t="s">
        <v>188</v>
      </c>
      <c r="D48" s="82" t="s">
        <v>217</v>
      </c>
      <c r="E48" s="276" t="s">
        <v>636</v>
      </c>
      <c r="F48" s="277" t="s">
        <v>659</v>
      </c>
      <c r="G48" s="210" t="s">
        <v>223</v>
      </c>
      <c r="H48" s="26">
        <v>1907</v>
      </c>
      <c r="I48" s="24" t="s">
        <v>220</v>
      </c>
      <c r="J48" s="24"/>
      <c r="K48" s="24"/>
      <c r="L48" s="24"/>
      <c r="M48" s="24">
        <v>3</v>
      </c>
      <c r="N48" s="24"/>
      <c r="O48" s="24">
        <v>5</v>
      </c>
      <c r="P48" s="24"/>
      <c r="Q48" s="24">
        <v>1</v>
      </c>
      <c r="R48" s="24">
        <v>1</v>
      </c>
      <c r="S48" s="24">
        <v>1</v>
      </c>
      <c r="T48" s="24">
        <v>5</v>
      </c>
      <c r="U48" s="24">
        <v>1</v>
      </c>
      <c r="V48" s="24"/>
      <c r="W48" s="24"/>
      <c r="X48" s="24"/>
      <c r="Y48" s="24"/>
      <c r="Z48" s="24">
        <v>11</v>
      </c>
      <c r="AA48" s="24"/>
      <c r="AB48" s="24"/>
      <c r="AC48" s="24"/>
    </row>
    <row r="49" spans="1:29" ht="20.100000000000001" customHeight="1">
      <c r="A49" s="425"/>
      <c r="B49" s="22">
        <v>2</v>
      </c>
      <c r="C49" s="22" t="s">
        <v>188</v>
      </c>
      <c r="D49" s="82" t="s">
        <v>217</v>
      </c>
      <c r="E49" s="276" t="s">
        <v>637</v>
      </c>
      <c r="F49" s="277" t="s">
        <v>660</v>
      </c>
      <c r="G49" s="210" t="s">
        <v>223</v>
      </c>
      <c r="H49" s="26">
        <v>1823</v>
      </c>
      <c r="I49" s="24" t="s">
        <v>220</v>
      </c>
      <c r="J49" s="24"/>
      <c r="K49" s="24"/>
      <c r="L49" s="24"/>
      <c r="M49" s="24">
        <v>2</v>
      </c>
      <c r="N49" s="24"/>
      <c r="O49" s="24"/>
      <c r="P49" s="24"/>
      <c r="Q49" s="24">
        <v>1</v>
      </c>
      <c r="R49" s="24">
        <v>1</v>
      </c>
      <c r="S49" s="24">
        <v>2</v>
      </c>
      <c r="T49" s="24">
        <v>5</v>
      </c>
      <c r="U49" s="24">
        <v>1</v>
      </c>
      <c r="V49" s="24"/>
      <c r="W49" s="24"/>
      <c r="X49" s="24"/>
      <c r="Y49" s="24"/>
      <c r="Z49" s="24">
        <v>11</v>
      </c>
      <c r="AA49" s="24"/>
      <c r="AB49" s="24"/>
      <c r="AC49" s="24"/>
    </row>
    <row r="50" spans="1:29" ht="20.100000000000001" customHeight="1">
      <c r="A50" s="425"/>
      <c r="B50" s="22">
        <v>3</v>
      </c>
      <c r="C50" s="22" t="s">
        <v>188</v>
      </c>
      <c r="D50" s="82" t="s">
        <v>217</v>
      </c>
      <c r="E50" s="276" t="s">
        <v>638</v>
      </c>
      <c r="F50" s="277" t="s">
        <v>731</v>
      </c>
      <c r="G50" s="210" t="s">
        <v>223</v>
      </c>
      <c r="H50" s="26">
        <v>1499</v>
      </c>
      <c r="I50" s="24" t="s">
        <v>220</v>
      </c>
      <c r="J50" s="24"/>
      <c r="K50" s="24"/>
      <c r="L50" s="24"/>
      <c r="M50" s="24">
        <v>2</v>
      </c>
      <c r="N50" s="24"/>
      <c r="O50" s="24"/>
      <c r="P50" s="24"/>
      <c r="Q50" s="24">
        <v>1</v>
      </c>
      <c r="R50" s="24"/>
      <c r="S50" s="24"/>
      <c r="T50" s="24"/>
      <c r="U50" s="24">
        <v>1</v>
      </c>
      <c r="V50" s="24"/>
      <c r="W50" s="24"/>
      <c r="X50" s="24"/>
      <c r="Y50" s="24"/>
      <c r="Z50" s="24">
        <v>12</v>
      </c>
      <c r="AA50" s="24"/>
      <c r="AB50" s="24"/>
      <c r="AC50" s="24"/>
    </row>
    <row r="51" spans="1:29" ht="20.100000000000001" customHeight="1">
      <c r="A51" s="425"/>
      <c r="B51" s="22">
        <v>4</v>
      </c>
      <c r="C51" s="22" t="s">
        <v>188</v>
      </c>
      <c r="D51" s="82" t="s">
        <v>217</v>
      </c>
      <c r="E51" s="276" t="s">
        <v>225</v>
      </c>
      <c r="F51" s="277" t="s">
        <v>226</v>
      </c>
      <c r="G51" s="210" t="s">
        <v>224</v>
      </c>
      <c r="H51" s="26">
        <v>1200</v>
      </c>
      <c r="I51" s="24" t="s">
        <v>204</v>
      </c>
      <c r="J51" s="24"/>
      <c r="K51" s="24"/>
      <c r="L51" s="24"/>
      <c r="M51" s="24">
        <v>2</v>
      </c>
      <c r="N51" s="24"/>
      <c r="O51" s="24">
        <v>9</v>
      </c>
      <c r="P51" s="24"/>
      <c r="Q51" s="24">
        <v>1</v>
      </c>
      <c r="R51" s="24"/>
      <c r="S51" s="24"/>
      <c r="T51" s="24">
        <v>4</v>
      </c>
      <c r="U51" s="24"/>
      <c r="V51" s="24"/>
      <c r="W51" s="24"/>
      <c r="X51" s="24"/>
      <c r="Y51" s="24"/>
      <c r="Z51" s="24">
        <v>8</v>
      </c>
      <c r="AA51" s="24"/>
      <c r="AB51" s="24"/>
      <c r="AC51" s="24"/>
    </row>
    <row r="52" spans="1:29" s="262" customFormat="1" ht="20.100000000000001" customHeight="1">
      <c r="A52" s="425"/>
      <c r="B52" s="364">
        <v>5</v>
      </c>
      <c r="C52" s="364" t="s">
        <v>188</v>
      </c>
      <c r="D52" s="364" t="s">
        <v>217</v>
      </c>
      <c r="E52" s="368" t="s">
        <v>780</v>
      </c>
      <c r="F52" s="369" t="s">
        <v>782</v>
      </c>
      <c r="G52" s="370">
        <v>2024</v>
      </c>
      <c r="H52" s="367">
        <v>1703</v>
      </c>
      <c r="I52" s="366" t="s">
        <v>779</v>
      </c>
      <c r="J52" s="366"/>
      <c r="K52" s="366"/>
      <c r="L52" s="366"/>
      <c r="M52" s="366"/>
      <c r="N52" s="366"/>
      <c r="O52" s="366"/>
      <c r="P52" s="366"/>
      <c r="Q52" s="366"/>
      <c r="R52" s="366"/>
      <c r="S52" s="366"/>
      <c r="T52" s="366"/>
      <c r="U52" s="366"/>
      <c r="V52" s="366"/>
      <c r="W52" s="366"/>
      <c r="X52" s="366"/>
      <c r="Y52" s="366"/>
      <c r="Z52" s="366">
        <v>5</v>
      </c>
      <c r="AA52" s="366"/>
      <c r="AB52" s="366"/>
      <c r="AC52" s="366"/>
    </row>
    <row r="53" spans="1:29" s="259" customFormat="1" ht="20.100000000000001" customHeight="1">
      <c r="A53" s="425"/>
      <c r="B53" s="19">
        <f>COUNT(B54:B57)</f>
        <v>4</v>
      </c>
      <c r="C53" s="19" t="s">
        <v>25</v>
      </c>
      <c r="D53" s="19"/>
      <c r="E53" s="275"/>
      <c r="F53" s="186"/>
      <c r="G53" s="20"/>
      <c r="H53" s="246">
        <f>SUM(H54:H57)</f>
        <v>5099</v>
      </c>
      <c r="I53" s="209"/>
      <c r="J53" s="209">
        <f t="shared" ref="J53:AC53" si="12">SUM(J54:J54)</f>
        <v>0</v>
      </c>
      <c r="K53" s="209">
        <f t="shared" si="12"/>
        <v>0</v>
      </c>
      <c r="L53" s="209">
        <f t="shared" si="12"/>
        <v>0</v>
      </c>
      <c r="M53" s="209">
        <f t="shared" si="12"/>
        <v>0</v>
      </c>
      <c r="N53" s="209">
        <f t="shared" si="12"/>
        <v>0</v>
      </c>
      <c r="O53" s="209">
        <f t="shared" si="12"/>
        <v>0</v>
      </c>
      <c r="P53" s="209">
        <f t="shared" si="12"/>
        <v>0</v>
      </c>
      <c r="Q53" s="209">
        <f t="shared" si="12"/>
        <v>0</v>
      </c>
      <c r="R53" s="209">
        <f t="shared" si="12"/>
        <v>0</v>
      </c>
      <c r="S53" s="209">
        <f t="shared" si="12"/>
        <v>0</v>
      </c>
      <c r="T53" s="209">
        <f t="shared" si="12"/>
        <v>0</v>
      </c>
      <c r="U53" s="209">
        <f t="shared" si="12"/>
        <v>0</v>
      </c>
      <c r="V53" s="209">
        <f t="shared" si="12"/>
        <v>0</v>
      </c>
      <c r="W53" s="209">
        <f t="shared" si="12"/>
        <v>0</v>
      </c>
      <c r="X53" s="209">
        <f t="shared" si="12"/>
        <v>0</v>
      </c>
      <c r="Y53" s="209">
        <f t="shared" si="12"/>
        <v>0</v>
      </c>
      <c r="Z53" s="209">
        <f t="shared" si="12"/>
        <v>3</v>
      </c>
      <c r="AA53" s="209">
        <f t="shared" si="12"/>
        <v>0</v>
      </c>
      <c r="AB53" s="209">
        <f t="shared" si="12"/>
        <v>0</v>
      </c>
      <c r="AC53" s="209">
        <f t="shared" si="12"/>
        <v>0</v>
      </c>
    </row>
    <row r="54" spans="1:29" s="257" customFormat="1" ht="20.100000000000001" customHeight="1">
      <c r="A54" s="425"/>
      <c r="B54" s="22">
        <v>1</v>
      </c>
      <c r="C54" s="22" t="s">
        <v>215</v>
      </c>
      <c r="D54" s="82" t="s">
        <v>217</v>
      </c>
      <c r="E54" s="277" t="s">
        <v>639</v>
      </c>
      <c r="F54" s="277" t="s">
        <v>661</v>
      </c>
      <c r="G54" s="210" t="s">
        <v>223</v>
      </c>
      <c r="H54" s="26">
        <v>393</v>
      </c>
      <c r="I54" s="24" t="s">
        <v>220</v>
      </c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>
        <v>3</v>
      </c>
      <c r="AA54" s="24"/>
      <c r="AB54" s="24"/>
      <c r="AC54" s="24"/>
    </row>
    <row r="55" spans="1:29" s="262" customFormat="1" ht="20.100000000000001" customHeight="1">
      <c r="A55" s="425"/>
      <c r="B55" s="364">
        <v>2</v>
      </c>
      <c r="C55" s="364" t="s">
        <v>215</v>
      </c>
      <c r="D55" s="364" t="s">
        <v>217</v>
      </c>
      <c r="E55" s="369" t="s">
        <v>783</v>
      </c>
      <c r="F55" s="369" t="s">
        <v>786</v>
      </c>
      <c r="G55" s="370">
        <v>2024</v>
      </c>
      <c r="H55" s="367">
        <v>2015</v>
      </c>
      <c r="I55" s="366" t="s">
        <v>779</v>
      </c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>
        <v>5</v>
      </c>
      <c r="AA55" s="366"/>
      <c r="AB55" s="366"/>
      <c r="AC55" s="366"/>
    </row>
    <row r="56" spans="1:29" s="262" customFormat="1" ht="20.100000000000001" customHeight="1">
      <c r="A56" s="425"/>
      <c r="B56" s="364">
        <v>3</v>
      </c>
      <c r="C56" s="364" t="s">
        <v>215</v>
      </c>
      <c r="D56" s="364" t="s">
        <v>217</v>
      </c>
      <c r="E56" s="369" t="s">
        <v>784</v>
      </c>
      <c r="F56" s="369" t="s">
        <v>787</v>
      </c>
      <c r="G56" s="370">
        <v>2024</v>
      </c>
      <c r="H56" s="367">
        <v>1390</v>
      </c>
      <c r="I56" s="366" t="s">
        <v>779</v>
      </c>
      <c r="J56" s="366"/>
      <c r="K56" s="366"/>
      <c r="L56" s="366"/>
      <c r="M56" s="366"/>
      <c r="N56" s="366"/>
      <c r="O56" s="366"/>
      <c r="P56" s="366"/>
      <c r="Q56" s="366"/>
      <c r="R56" s="366"/>
      <c r="S56" s="366"/>
      <c r="T56" s="366"/>
      <c r="U56" s="366"/>
      <c r="V56" s="366"/>
      <c r="W56" s="366"/>
      <c r="X56" s="366"/>
      <c r="Y56" s="366"/>
      <c r="Z56" s="366">
        <v>3</v>
      </c>
      <c r="AA56" s="366"/>
      <c r="AB56" s="366"/>
      <c r="AC56" s="366"/>
    </row>
    <row r="57" spans="1:29" s="262" customFormat="1" ht="20.100000000000001" customHeight="1">
      <c r="A57" s="425"/>
      <c r="B57" s="364">
        <v>4</v>
      </c>
      <c r="C57" s="364" t="s">
        <v>215</v>
      </c>
      <c r="D57" s="364" t="s">
        <v>217</v>
      </c>
      <c r="E57" s="369" t="s">
        <v>785</v>
      </c>
      <c r="F57" s="369" t="s">
        <v>788</v>
      </c>
      <c r="G57" s="370">
        <v>2024</v>
      </c>
      <c r="H57" s="367">
        <v>1301</v>
      </c>
      <c r="I57" s="366" t="s">
        <v>779</v>
      </c>
      <c r="J57" s="366"/>
      <c r="K57" s="366"/>
      <c r="L57" s="366"/>
      <c r="M57" s="366"/>
      <c r="N57" s="366"/>
      <c r="O57" s="366"/>
      <c r="P57" s="366"/>
      <c r="Q57" s="366"/>
      <c r="R57" s="366"/>
      <c r="S57" s="366"/>
      <c r="T57" s="366"/>
      <c r="U57" s="366"/>
      <c r="V57" s="366"/>
      <c r="W57" s="366"/>
      <c r="X57" s="366"/>
      <c r="Y57" s="366"/>
      <c r="Z57" s="366">
        <v>3</v>
      </c>
      <c r="AA57" s="366"/>
      <c r="AB57" s="366"/>
      <c r="AC57" s="366"/>
    </row>
    <row r="58" spans="1:29" ht="20.100000000000001" customHeight="1">
      <c r="A58" s="425"/>
      <c r="B58" s="19">
        <f>COUNT(B59)</f>
        <v>1</v>
      </c>
      <c r="C58" s="19" t="s">
        <v>24</v>
      </c>
      <c r="D58" s="19"/>
      <c r="E58" s="275"/>
      <c r="F58" s="186"/>
      <c r="G58" s="20"/>
      <c r="H58" s="246">
        <f>SUM(H59)</f>
        <v>85608</v>
      </c>
      <c r="I58" s="209"/>
      <c r="J58" s="209">
        <f>SUM(J59)</f>
        <v>0</v>
      </c>
      <c r="K58" s="209">
        <f t="shared" ref="K58:AC58" si="13">SUM(K59)</f>
        <v>0</v>
      </c>
      <c r="L58" s="209">
        <f t="shared" si="13"/>
        <v>1</v>
      </c>
      <c r="M58" s="209">
        <f t="shared" si="13"/>
        <v>7</v>
      </c>
      <c r="N58" s="209">
        <f t="shared" si="13"/>
        <v>0</v>
      </c>
      <c r="O58" s="209">
        <f t="shared" si="13"/>
        <v>21</v>
      </c>
      <c r="P58" s="209">
        <f t="shared" si="13"/>
        <v>21</v>
      </c>
      <c r="Q58" s="209">
        <f t="shared" si="13"/>
        <v>0</v>
      </c>
      <c r="R58" s="209">
        <f t="shared" si="13"/>
        <v>0</v>
      </c>
      <c r="S58" s="209">
        <f t="shared" si="13"/>
        <v>0</v>
      </c>
      <c r="T58" s="209">
        <f t="shared" si="13"/>
        <v>25</v>
      </c>
      <c r="U58" s="209">
        <f t="shared" si="13"/>
        <v>1</v>
      </c>
      <c r="V58" s="209">
        <f t="shared" si="13"/>
        <v>1</v>
      </c>
      <c r="W58" s="209">
        <f t="shared" si="13"/>
        <v>1</v>
      </c>
      <c r="X58" s="209">
        <f t="shared" si="13"/>
        <v>1</v>
      </c>
      <c r="Y58" s="209">
        <f t="shared" si="13"/>
        <v>1</v>
      </c>
      <c r="Z58" s="209">
        <f t="shared" si="13"/>
        <v>107</v>
      </c>
      <c r="AA58" s="209">
        <f t="shared" si="13"/>
        <v>0</v>
      </c>
      <c r="AB58" s="209">
        <f t="shared" si="13"/>
        <v>5</v>
      </c>
      <c r="AC58" s="209">
        <f t="shared" si="13"/>
        <v>0</v>
      </c>
    </row>
    <row r="59" spans="1:29" s="257" customFormat="1" ht="20.100000000000001" customHeight="1">
      <c r="A59" s="425"/>
      <c r="B59" s="23">
        <v>1</v>
      </c>
      <c r="C59" s="80" t="s">
        <v>725</v>
      </c>
      <c r="D59" s="82" t="s">
        <v>217</v>
      </c>
      <c r="E59" s="184" t="s">
        <v>227</v>
      </c>
      <c r="F59" s="184" t="s">
        <v>767</v>
      </c>
      <c r="G59" s="79">
        <v>2019</v>
      </c>
      <c r="H59" s="249">
        <v>85608</v>
      </c>
      <c r="I59" s="197" t="s">
        <v>220</v>
      </c>
      <c r="J59" s="197"/>
      <c r="K59" s="197"/>
      <c r="L59" s="197">
        <v>1</v>
      </c>
      <c r="M59" s="197">
        <v>7</v>
      </c>
      <c r="N59" s="197"/>
      <c r="O59" s="197">
        <v>21</v>
      </c>
      <c r="P59" s="197">
        <v>21</v>
      </c>
      <c r="Q59" s="197"/>
      <c r="R59" s="197"/>
      <c r="S59" s="197"/>
      <c r="T59" s="197">
        <v>25</v>
      </c>
      <c r="U59" s="197">
        <v>1</v>
      </c>
      <c r="V59" s="197">
        <v>1</v>
      </c>
      <c r="W59" s="197">
        <v>1</v>
      </c>
      <c r="X59" s="197">
        <v>1</v>
      </c>
      <c r="Y59" s="197">
        <v>1</v>
      </c>
      <c r="Z59" s="197">
        <v>107</v>
      </c>
      <c r="AA59" s="197"/>
      <c r="AB59" s="197">
        <v>5</v>
      </c>
      <c r="AC59" s="197"/>
    </row>
    <row r="60" spans="1:29" s="259" customFormat="1" ht="20.100000000000001" customHeight="1">
      <c r="A60" s="425"/>
      <c r="B60" s="19">
        <f>COUNT(B61)</f>
        <v>1</v>
      </c>
      <c r="C60" s="19" t="s">
        <v>46</v>
      </c>
      <c r="D60" s="19"/>
      <c r="E60" s="275"/>
      <c r="F60" s="186"/>
      <c r="G60" s="20"/>
      <c r="H60" s="246">
        <f t="shared" ref="H60:AC60" si="14">SUM(H61:H61)</f>
        <v>17409.400000000001</v>
      </c>
      <c r="I60" s="209"/>
      <c r="J60" s="209">
        <f t="shared" si="14"/>
        <v>0</v>
      </c>
      <c r="K60" s="209">
        <f t="shared" si="14"/>
        <v>0</v>
      </c>
      <c r="L60" s="209">
        <f t="shared" si="14"/>
        <v>0</v>
      </c>
      <c r="M60" s="209">
        <f t="shared" si="14"/>
        <v>6</v>
      </c>
      <c r="N60" s="209">
        <f t="shared" si="14"/>
        <v>0</v>
      </c>
      <c r="O60" s="209">
        <f t="shared" si="14"/>
        <v>27</v>
      </c>
      <c r="P60" s="209">
        <f t="shared" si="14"/>
        <v>12</v>
      </c>
      <c r="Q60" s="209">
        <f t="shared" si="14"/>
        <v>0</v>
      </c>
      <c r="R60" s="209">
        <f t="shared" si="14"/>
        <v>0</v>
      </c>
      <c r="S60" s="209">
        <f t="shared" si="14"/>
        <v>0</v>
      </c>
      <c r="T60" s="209">
        <f t="shared" si="14"/>
        <v>5</v>
      </c>
      <c r="U60" s="209">
        <f t="shared" si="14"/>
        <v>0</v>
      </c>
      <c r="V60" s="209">
        <f t="shared" si="14"/>
        <v>0</v>
      </c>
      <c r="W60" s="209">
        <f t="shared" si="14"/>
        <v>0</v>
      </c>
      <c r="X60" s="209">
        <f t="shared" si="14"/>
        <v>0</v>
      </c>
      <c r="Y60" s="209">
        <f t="shared" si="14"/>
        <v>0</v>
      </c>
      <c r="Z60" s="209">
        <f t="shared" si="14"/>
        <v>61</v>
      </c>
      <c r="AA60" s="209">
        <f t="shared" si="14"/>
        <v>0</v>
      </c>
      <c r="AB60" s="209">
        <f t="shared" si="14"/>
        <v>19</v>
      </c>
      <c r="AC60" s="209">
        <f t="shared" si="14"/>
        <v>33</v>
      </c>
    </row>
    <row r="61" spans="1:29" s="257" customFormat="1" ht="20.100000000000001" customHeight="1">
      <c r="A61" s="425"/>
      <c r="B61" s="22">
        <v>1</v>
      </c>
      <c r="C61" s="82" t="s">
        <v>724</v>
      </c>
      <c r="D61" s="82" t="s">
        <v>217</v>
      </c>
      <c r="E61" s="185" t="s">
        <v>640</v>
      </c>
      <c r="F61" s="185" t="s">
        <v>662</v>
      </c>
      <c r="G61" s="24">
        <v>2019</v>
      </c>
      <c r="H61" s="129">
        <v>17409.400000000001</v>
      </c>
      <c r="I61" s="197" t="s">
        <v>220</v>
      </c>
      <c r="J61" s="197"/>
      <c r="K61" s="197"/>
      <c r="L61" s="197"/>
      <c r="M61" s="197">
        <v>6</v>
      </c>
      <c r="N61" s="197"/>
      <c r="O61" s="197">
        <v>27</v>
      </c>
      <c r="P61" s="197">
        <v>12</v>
      </c>
      <c r="Q61" s="197"/>
      <c r="R61" s="197"/>
      <c r="S61" s="197"/>
      <c r="T61" s="197">
        <v>5</v>
      </c>
      <c r="U61" s="197"/>
      <c r="V61" s="197"/>
      <c r="W61" s="197"/>
      <c r="X61" s="197"/>
      <c r="Y61" s="197"/>
      <c r="Z61" s="197">
        <v>61</v>
      </c>
      <c r="AA61" s="211"/>
      <c r="AB61" s="211">
        <v>19</v>
      </c>
      <c r="AC61" s="211">
        <v>33</v>
      </c>
    </row>
    <row r="62" spans="1:29" ht="20.100000000000001" customHeight="1">
      <c r="A62" s="425"/>
      <c r="B62" s="19">
        <f>COUNT(B63:B66)</f>
        <v>4</v>
      </c>
      <c r="C62" s="19" t="s">
        <v>57</v>
      </c>
      <c r="D62" s="19"/>
      <c r="E62" s="275"/>
      <c r="F62" s="186"/>
      <c r="G62" s="20"/>
      <c r="H62" s="246">
        <f t="shared" ref="H62:AC62" si="15">SUM(H63:H66)</f>
        <v>4707.3999999999996</v>
      </c>
      <c r="I62" s="209"/>
      <c r="J62" s="209">
        <f t="shared" si="15"/>
        <v>0</v>
      </c>
      <c r="K62" s="209">
        <f t="shared" si="15"/>
        <v>0</v>
      </c>
      <c r="L62" s="209">
        <f t="shared" si="15"/>
        <v>0</v>
      </c>
      <c r="M62" s="209">
        <f t="shared" si="15"/>
        <v>0</v>
      </c>
      <c r="N62" s="209">
        <f t="shared" si="15"/>
        <v>0</v>
      </c>
      <c r="O62" s="209">
        <f t="shared" si="15"/>
        <v>0</v>
      </c>
      <c r="P62" s="209">
        <f t="shared" si="15"/>
        <v>0</v>
      </c>
      <c r="Q62" s="209">
        <f t="shared" si="15"/>
        <v>0</v>
      </c>
      <c r="R62" s="209">
        <f t="shared" si="15"/>
        <v>0</v>
      </c>
      <c r="S62" s="209">
        <f t="shared" si="15"/>
        <v>0</v>
      </c>
      <c r="T62" s="209">
        <f t="shared" si="15"/>
        <v>0</v>
      </c>
      <c r="U62" s="209">
        <f t="shared" si="15"/>
        <v>0</v>
      </c>
      <c r="V62" s="209">
        <f t="shared" si="15"/>
        <v>0</v>
      </c>
      <c r="W62" s="209">
        <f t="shared" si="15"/>
        <v>0</v>
      </c>
      <c r="X62" s="209">
        <f t="shared" si="15"/>
        <v>0</v>
      </c>
      <c r="Y62" s="209">
        <f t="shared" si="15"/>
        <v>0</v>
      </c>
      <c r="Z62" s="209">
        <f t="shared" si="15"/>
        <v>4</v>
      </c>
      <c r="AA62" s="209">
        <f t="shared" si="15"/>
        <v>0</v>
      </c>
      <c r="AB62" s="209">
        <f t="shared" si="15"/>
        <v>0</v>
      </c>
      <c r="AC62" s="209">
        <f t="shared" si="15"/>
        <v>0</v>
      </c>
    </row>
    <row r="63" spans="1:29" ht="20.100000000000001" customHeight="1">
      <c r="A63" s="425"/>
      <c r="B63" s="217">
        <v>1</v>
      </c>
      <c r="C63" s="218" t="s">
        <v>23</v>
      </c>
      <c r="D63" s="82" t="s">
        <v>217</v>
      </c>
      <c r="E63" s="280" t="s">
        <v>641</v>
      </c>
      <c r="F63" s="280" t="s">
        <v>663</v>
      </c>
      <c r="G63" s="218">
        <v>2019</v>
      </c>
      <c r="H63" s="247">
        <v>717.7</v>
      </c>
      <c r="I63" s="197" t="s">
        <v>220</v>
      </c>
      <c r="J63" s="218"/>
      <c r="K63" s="218"/>
      <c r="L63" s="218"/>
      <c r="M63" s="218"/>
      <c r="N63" s="218"/>
      <c r="O63" s="218"/>
      <c r="P63" s="218"/>
      <c r="Q63" s="218"/>
      <c r="R63" s="218"/>
      <c r="S63" s="218"/>
      <c r="T63" s="218"/>
      <c r="U63" s="218"/>
      <c r="V63" s="218"/>
      <c r="W63" s="218"/>
      <c r="X63" s="218"/>
      <c r="Y63" s="218"/>
      <c r="Z63" s="218">
        <v>2</v>
      </c>
      <c r="AA63" s="218"/>
      <c r="AB63" s="218"/>
      <c r="AC63" s="218"/>
    </row>
    <row r="64" spans="1:29" ht="20.100000000000001" customHeight="1">
      <c r="A64" s="425"/>
      <c r="B64" s="217">
        <v>2</v>
      </c>
      <c r="C64" s="218" t="s">
        <v>23</v>
      </c>
      <c r="D64" s="82" t="s">
        <v>217</v>
      </c>
      <c r="E64" s="280" t="s">
        <v>642</v>
      </c>
      <c r="F64" s="280" t="s">
        <v>664</v>
      </c>
      <c r="G64" s="218">
        <v>2019</v>
      </c>
      <c r="H64" s="247">
        <v>2004.7</v>
      </c>
      <c r="I64" s="197" t="s">
        <v>220</v>
      </c>
      <c r="J64" s="218"/>
      <c r="K64" s="218"/>
      <c r="L64" s="218"/>
      <c r="M64" s="218"/>
      <c r="N64" s="218"/>
      <c r="O64" s="220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>
        <v>2</v>
      </c>
      <c r="AA64" s="218"/>
      <c r="AB64" s="218"/>
      <c r="AC64" s="218"/>
    </row>
    <row r="65" spans="1:29" s="262" customFormat="1" ht="20.100000000000001" customHeight="1">
      <c r="A65" s="425"/>
      <c r="B65" s="371">
        <v>3</v>
      </c>
      <c r="C65" s="364" t="s">
        <v>23</v>
      </c>
      <c r="D65" s="364" t="s">
        <v>217</v>
      </c>
      <c r="E65" s="369" t="s">
        <v>789</v>
      </c>
      <c r="F65" s="369" t="s">
        <v>791</v>
      </c>
      <c r="G65" s="364">
        <v>2024</v>
      </c>
      <c r="H65" s="367">
        <v>1140</v>
      </c>
      <c r="I65" s="366" t="s">
        <v>779</v>
      </c>
      <c r="J65" s="364"/>
      <c r="K65" s="364"/>
      <c r="L65" s="364"/>
      <c r="M65" s="364"/>
      <c r="N65" s="364"/>
      <c r="O65" s="372"/>
      <c r="P65" s="364"/>
      <c r="Q65" s="364"/>
      <c r="R65" s="364"/>
      <c r="S65" s="364"/>
      <c r="T65" s="364"/>
      <c r="U65" s="364"/>
      <c r="V65" s="364"/>
      <c r="W65" s="364"/>
      <c r="X65" s="364"/>
      <c r="Y65" s="364"/>
      <c r="Z65" s="364"/>
      <c r="AA65" s="364"/>
      <c r="AB65" s="364"/>
      <c r="AC65" s="364"/>
    </row>
    <row r="66" spans="1:29" s="262" customFormat="1" ht="20.100000000000001" customHeight="1">
      <c r="A66" s="425"/>
      <c r="B66" s="371">
        <v>4</v>
      </c>
      <c r="C66" s="364" t="s">
        <v>23</v>
      </c>
      <c r="D66" s="364" t="s">
        <v>217</v>
      </c>
      <c r="E66" s="369" t="s">
        <v>790</v>
      </c>
      <c r="F66" s="369" t="s">
        <v>792</v>
      </c>
      <c r="G66" s="364">
        <v>2024</v>
      </c>
      <c r="H66" s="367">
        <v>845</v>
      </c>
      <c r="I66" s="366" t="s">
        <v>779</v>
      </c>
      <c r="J66" s="364"/>
      <c r="K66" s="364"/>
      <c r="L66" s="364"/>
      <c r="M66" s="364"/>
      <c r="N66" s="364"/>
      <c r="O66" s="373"/>
      <c r="P66" s="364"/>
      <c r="Q66" s="364"/>
      <c r="R66" s="364"/>
      <c r="S66" s="364"/>
      <c r="T66" s="364"/>
      <c r="U66" s="364"/>
      <c r="V66" s="364"/>
      <c r="W66" s="364"/>
      <c r="X66" s="364"/>
      <c r="Y66" s="364"/>
      <c r="Z66" s="364"/>
      <c r="AA66" s="364"/>
      <c r="AB66" s="364"/>
      <c r="AC66" s="364"/>
    </row>
    <row r="67" spans="1:29" s="263" customFormat="1" ht="20.100000000000001" customHeight="1" thickBot="1">
      <c r="A67" s="426"/>
      <c r="B67" s="225">
        <f>SUM(B43,B47,B53,B58,B60,B62)</f>
        <v>18</v>
      </c>
      <c r="C67" s="93"/>
      <c r="D67" s="93"/>
      <c r="E67" s="281"/>
      <c r="F67" s="282"/>
      <c r="G67" s="94"/>
      <c r="H67" s="250">
        <f>SUM(H43,H47,H53,H58,H60,H62)</f>
        <v>196893.59999999998</v>
      </c>
      <c r="I67" s="226"/>
      <c r="J67" s="225">
        <f t="shared" ref="J67:AC67" si="16">SUM(J43,J47,J53,J58,J60,J62)</f>
        <v>1</v>
      </c>
      <c r="K67" s="225">
        <f t="shared" si="16"/>
        <v>1</v>
      </c>
      <c r="L67" s="225">
        <f t="shared" si="16"/>
        <v>2</v>
      </c>
      <c r="M67" s="225">
        <f t="shared" si="16"/>
        <v>43</v>
      </c>
      <c r="N67" s="225">
        <f t="shared" si="16"/>
        <v>13</v>
      </c>
      <c r="O67" s="225">
        <f t="shared" si="16"/>
        <v>128</v>
      </c>
      <c r="P67" s="225">
        <f t="shared" si="16"/>
        <v>72</v>
      </c>
      <c r="Q67" s="225">
        <f t="shared" si="16"/>
        <v>6</v>
      </c>
      <c r="R67" s="225">
        <f t="shared" si="16"/>
        <v>4</v>
      </c>
      <c r="S67" s="225">
        <f t="shared" si="16"/>
        <v>6</v>
      </c>
      <c r="T67" s="225">
        <f t="shared" si="16"/>
        <v>59</v>
      </c>
      <c r="U67" s="225">
        <f t="shared" si="16"/>
        <v>8</v>
      </c>
      <c r="V67" s="225">
        <f t="shared" si="16"/>
        <v>3</v>
      </c>
      <c r="W67" s="225">
        <f t="shared" si="16"/>
        <v>1</v>
      </c>
      <c r="X67" s="225">
        <f t="shared" si="16"/>
        <v>2</v>
      </c>
      <c r="Y67" s="225">
        <f t="shared" si="16"/>
        <v>1</v>
      </c>
      <c r="Z67" s="225">
        <f t="shared" si="16"/>
        <v>362</v>
      </c>
      <c r="AA67" s="225">
        <f t="shared" si="16"/>
        <v>0</v>
      </c>
      <c r="AB67" s="225">
        <f t="shared" si="16"/>
        <v>51</v>
      </c>
      <c r="AC67" s="225">
        <f t="shared" si="16"/>
        <v>47</v>
      </c>
    </row>
    <row r="68" spans="1:29" s="257" customFormat="1" ht="20.100000000000001" customHeight="1">
      <c r="A68" s="424" t="s">
        <v>553</v>
      </c>
      <c r="B68" s="19">
        <f>COUNT(B69)</f>
        <v>1</v>
      </c>
      <c r="C68" s="91" t="s">
        <v>63</v>
      </c>
      <c r="D68" s="91"/>
      <c r="E68" s="283"/>
      <c r="F68" s="196"/>
      <c r="G68" s="92"/>
      <c r="H68" s="95">
        <f t="shared" ref="H68:AC68" si="17">SUM(H69:H69)</f>
        <v>17391</v>
      </c>
      <c r="I68" s="227"/>
      <c r="J68" s="227">
        <f t="shared" si="17"/>
        <v>0</v>
      </c>
      <c r="K68" s="227">
        <f t="shared" si="17"/>
        <v>0</v>
      </c>
      <c r="L68" s="227">
        <f t="shared" si="17"/>
        <v>1</v>
      </c>
      <c r="M68" s="227">
        <f t="shared" si="17"/>
        <v>0</v>
      </c>
      <c r="N68" s="227">
        <f t="shared" si="17"/>
        <v>0</v>
      </c>
      <c r="O68" s="227">
        <f t="shared" si="17"/>
        <v>0</v>
      </c>
      <c r="P68" s="227">
        <f t="shared" si="17"/>
        <v>29</v>
      </c>
      <c r="Q68" s="227">
        <f t="shared" si="17"/>
        <v>0</v>
      </c>
      <c r="R68" s="227">
        <f t="shared" si="17"/>
        <v>0</v>
      </c>
      <c r="S68" s="227">
        <f t="shared" si="17"/>
        <v>0</v>
      </c>
      <c r="T68" s="227">
        <f t="shared" si="17"/>
        <v>4</v>
      </c>
      <c r="U68" s="227">
        <f t="shared" si="17"/>
        <v>1</v>
      </c>
      <c r="V68" s="227">
        <f t="shared" si="17"/>
        <v>1</v>
      </c>
      <c r="W68" s="227">
        <f t="shared" si="17"/>
        <v>0</v>
      </c>
      <c r="X68" s="227">
        <f t="shared" si="17"/>
        <v>0</v>
      </c>
      <c r="Y68" s="227">
        <f t="shared" si="17"/>
        <v>1</v>
      </c>
      <c r="Z68" s="227">
        <f t="shared" si="17"/>
        <v>10</v>
      </c>
      <c r="AA68" s="227">
        <f t="shared" si="17"/>
        <v>0</v>
      </c>
      <c r="AB68" s="227">
        <f t="shared" si="17"/>
        <v>20</v>
      </c>
      <c r="AC68" s="227">
        <f t="shared" si="17"/>
        <v>0</v>
      </c>
    </row>
    <row r="69" spans="1:29" ht="20.100000000000001" customHeight="1">
      <c r="A69" s="425"/>
      <c r="B69" s="23">
        <v>1</v>
      </c>
      <c r="C69" s="23" t="s">
        <v>187</v>
      </c>
      <c r="D69" s="82" t="s">
        <v>750</v>
      </c>
      <c r="E69" s="284" t="s">
        <v>643</v>
      </c>
      <c r="F69" s="284" t="s">
        <v>228</v>
      </c>
      <c r="G69" s="197">
        <v>2018</v>
      </c>
      <c r="H69" s="129">
        <v>17391</v>
      </c>
      <c r="I69" s="197" t="s">
        <v>589</v>
      </c>
      <c r="J69" s="24"/>
      <c r="K69" s="24"/>
      <c r="L69" s="24">
        <v>1</v>
      </c>
      <c r="M69" s="24"/>
      <c r="N69" s="24"/>
      <c r="O69" s="24"/>
      <c r="P69" s="24">
        <v>29</v>
      </c>
      <c r="Q69" s="24"/>
      <c r="R69" s="24"/>
      <c r="S69" s="24"/>
      <c r="T69" s="24">
        <v>4</v>
      </c>
      <c r="U69" s="24">
        <v>1</v>
      </c>
      <c r="V69" s="24">
        <v>1</v>
      </c>
      <c r="W69" s="24"/>
      <c r="X69" s="24"/>
      <c r="Y69" s="24">
        <v>1</v>
      </c>
      <c r="Z69" s="24">
        <v>10</v>
      </c>
      <c r="AA69" s="24"/>
      <c r="AB69" s="24">
        <v>20</v>
      </c>
      <c r="AC69" s="24"/>
    </row>
    <row r="70" spans="1:29" s="257" customFormat="1" ht="20.100000000000001" customHeight="1">
      <c r="A70" s="425"/>
      <c r="B70" s="19">
        <f>COUNT(B71:B82)</f>
        <v>12</v>
      </c>
      <c r="C70" s="19" t="s">
        <v>54</v>
      </c>
      <c r="D70" s="19"/>
      <c r="E70" s="275"/>
      <c r="F70" s="186"/>
      <c r="G70" s="20"/>
      <c r="H70" s="21">
        <f>SUM(H71:H82)</f>
        <v>27425</v>
      </c>
      <c r="I70" s="209"/>
      <c r="J70" s="209">
        <f t="shared" ref="J70:AC70" si="18">SUM(J71:J82)</f>
        <v>1</v>
      </c>
      <c r="K70" s="209">
        <f t="shared" si="18"/>
        <v>0</v>
      </c>
      <c r="L70" s="209">
        <f t="shared" si="18"/>
        <v>3</v>
      </c>
      <c r="M70" s="209">
        <f t="shared" si="18"/>
        <v>19</v>
      </c>
      <c r="N70" s="209">
        <f t="shared" si="18"/>
        <v>1</v>
      </c>
      <c r="O70" s="209">
        <f t="shared" si="18"/>
        <v>25</v>
      </c>
      <c r="P70" s="209">
        <f t="shared" si="18"/>
        <v>49</v>
      </c>
      <c r="Q70" s="209">
        <f t="shared" si="18"/>
        <v>11</v>
      </c>
      <c r="R70" s="209">
        <f t="shared" si="18"/>
        <v>5</v>
      </c>
      <c r="S70" s="209">
        <f t="shared" si="18"/>
        <v>8</v>
      </c>
      <c r="T70" s="209">
        <f t="shared" si="18"/>
        <v>36</v>
      </c>
      <c r="U70" s="209">
        <f t="shared" si="18"/>
        <v>2</v>
      </c>
      <c r="V70" s="209">
        <f t="shared" si="18"/>
        <v>0</v>
      </c>
      <c r="W70" s="209">
        <f t="shared" si="18"/>
        <v>0</v>
      </c>
      <c r="X70" s="209">
        <f t="shared" si="18"/>
        <v>0</v>
      </c>
      <c r="Y70" s="209">
        <f t="shared" si="18"/>
        <v>0</v>
      </c>
      <c r="Z70" s="209">
        <f t="shared" si="18"/>
        <v>40</v>
      </c>
      <c r="AA70" s="209">
        <f t="shared" si="18"/>
        <v>28</v>
      </c>
      <c r="AB70" s="209">
        <f t="shared" si="18"/>
        <v>15</v>
      </c>
      <c r="AC70" s="209">
        <f t="shared" si="18"/>
        <v>0</v>
      </c>
    </row>
    <row r="71" spans="1:29" ht="20.100000000000001" customHeight="1">
      <c r="A71" s="425"/>
      <c r="B71" s="130">
        <v>1</v>
      </c>
      <c r="C71" s="23" t="s">
        <v>188</v>
      </c>
      <c r="D71" s="82" t="s">
        <v>750</v>
      </c>
      <c r="E71" s="285" t="s">
        <v>644</v>
      </c>
      <c r="F71" s="286" t="s">
        <v>229</v>
      </c>
      <c r="G71" s="79" t="s">
        <v>207</v>
      </c>
      <c r="H71" s="129">
        <v>2300</v>
      </c>
      <c r="I71" s="197" t="s">
        <v>589</v>
      </c>
      <c r="J71" s="24"/>
      <c r="K71" s="24"/>
      <c r="L71" s="24"/>
      <c r="M71" s="24">
        <v>1</v>
      </c>
      <c r="N71" s="24">
        <v>1</v>
      </c>
      <c r="O71" s="24">
        <v>6</v>
      </c>
      <c r="P71" s="24">
        <v>3</v>
      </c>
      <c r="Q71" s="24">
        <v>3</v>
      </c>
      <c r="R71" s="24"/>
      <c r="S71" s="24"/>
      <c r="T71" s="24">
        <v>4</v>
      </c>
      <c r="U71" s="24"/>
      <c r="V71" s="24"/>
      <c r="W71" s="24"/>
      <c r="X71" s="24"/>
      <c r="Y71" s="24"/>
      <c r="Z71" s="24">
        <v>8</v>
      </c>
      <c r="AA71" s="24"/>
      <c r="AB71" s="24">
        <v>2</v>
      </c>
      <c r="AC71" s="24"/>
    </row>
    <row r="72" spans="1:29" ht="20.100000000000001" customHeight="1">
      <c r="A72" s="425"/>
      <c r="B72" s="130">
        <v>2</v>
      </c>
      <c r="C72" s="23" t="s">
        <v>188</v>
      </c>
      <c r="D72" s="82" t="s">
        <v>750</v>
      </c>
      <c r="E72" s="285" t="s">
        <v>645</v>
      </c>
      <c r="F72" s="286" t="s">
        <v>701</v>
      </c>
      <c r="G72" s="79" t="s">
        <v>230</v>
      </c>
      <c r="H72" s="129">
        <v>1555</v>
      </c>
      <c r="I72" s="197" t="s">
        <v>589</v>
      </c>
      <c r="J72" s="24">
        <v>1</v>
      </c>
      <c r="K72" s="24"/>
      <c r="L72" s="24"/>
      <c r="M72" s="24">
        <v>1</v>
      </c>
      <c r="N72" s="24"/>
      <c r="O72" s="24"/>
      <c r="P72" s="24">
        <v>6</v>
      </c>
      <c r="Q72" s="24"/>
      <c r="R72" s="24"/>
      <c r="S72" s="24"/>
      <c r="T72" s="24">
        <v>3</v>
      </c>
      <c r="U72" s="24"/>
      <c r="V72" s="24"/>
      <c r="W72" s="24"/>
      <c r="X72" s="24"/>
      <c r="Y72" s="24"/>
      <c r="Z72" s="360">
        <v>1</v>
      </c>
      <c r="AA72" s="360">
        <v>8</v>
      </c>
      <c r="AB72" s="360">
        <v>5</v>
      </c>
      <c r="AC72" s="24"/>
    </row>
    <row r="73" spans="1:29" ht="20.100000000000001" customHeight="1">
      <c r="A73" s="425"/>
      <c r="B73" s="22">
        <v>3</v>
      </c>
      <c r="C73" s="22" t="s">
        <v>188</v>
      </c>
      <c r="D73" s="82" t="s">
        <v>599</v>
      </c>
      <c r="E73" s="276" t="s">
        <v>646</v>
      </c>
      <c r="F73" s="277" t="s">
        <v>231</v>
      </c>
      <c r="G73" s="210" t="s">
        <v>232</v>
      </c>
      <c r="H73" s="26">
        <v>3514</v>
      </c>
      <c r="I73" s="24"/>
      <c r="J73" s="24"/>
      <c r="K73" s="24"/>
      <c r="L73" s="24">
        <v>1</v>
      </c>
      <c r="M73" s="24">
        <v>2</v>
      </c>
      <c r="N73" s="24"/>
      <c r="O73" s="24"/>
      <c r="P73" s="24">
        <v>4</v>
      </c>
      <c r="Q73" s="24"/>
      <c r="R73" s="24"/>
      <c r="S73" s="24"/>
      <c r="T73" s="24">
        <v>6</v>
      </c>
      <c r="U73" s="24"/>
      <c r="V73" s="24"/>
      <c r="W73" s="24"/>
      <c r="X73" s="24"/>
      <c r="Y73" s="24"/>
      <c r="Z73" s="24">
        <v>6</v>
      </c>
      <c r="AA73" s="24"/>
      <c r="AB73" s="24"/>
      <c r="AC73" s="24"/>
    </row>
    <row r="74" spans="1:29" ht="20.100000000000001" customHeight="1">
      <c r="A74" s="425"/>
      <c r="B74" s="22">
        <v>4</v>
      </c>
      <c r="C74" s="22" t="s">
        <v>188</v>
      </c>
      <c r="D74" s="82" t="s">
        <v>599</v>
      </c>
      <c r="E74" s="276" t="s">
        <v>233</v>
      </c>
      <c r="F74" s="277" t="s">
        <v>234</v>
      </c>
      <c r="G74" s="210" t="s">
        <v>232</v>
      </c>
      <c r="H74" s="26">
        <v>1070</v>
      </c>
      <c r="I74" s="24"/>
      <c r="J74" s="24"/>
      <c r="K74" s="24"/>
      <c r="L74" s="24"/>
      <c r="M74" s="24">
        <v>2</v>
      </c>
      <c r="N74" s="24"/>
      <c r="O74" s="24"/>
      <c r="P74" s="24">
        <v>6</v>
      </c>
      <c r="Q74" s="24">
        <v>1</v>
      </c>
      <c r="R74" s="24"/>
      <c r="S74" s="24"/>
      <c r="T74" s="24">
        <v>2</v>
      </c>
      <c r="U74" s="24"/>
      <c r="V74" s="24"/>
      <c r="W74" s="24"/>
      <c r="X74" s="24"/>
      <c r="Y74" s="24"/>
      <c r="Z74" s="24"/>
      <c r="AA74" s="24"/>
      <c r="AB74" s="24">
        <v>8</v>
      </c>
      <c r="AC74" s="24"/>
    </row>
    <row r="75" spans="1:29" ht="20.100000000000001" customHeight="1">
      <c r="A75" s="425"/>
      <c r="B75" s="22">
        <v>5</v>
      </c>
      <c r="C75" s="22" t="s">
        <v>188</v>
      </c>
      <c r="D75" s="82" t="s">
        <v>599</v>
      </c>
      <c r="E75" s="276" t="s">
        <v>235</v>
      </c>
      <c r="F75" s="277" t="s">
        <v>236</v>
      </c>
      <c r="G75" s="210" t="s">
        <v>232</v>
      </c>
      <c r="H75" s="26">
        <v>2540</v>
      </c>
      <c r="I75" s="24"/>
      <c r="J75" s="24"/>
      <c r="K75" s="24"/>
      <c r="L75" s="24"/>
      <c r="M75" s="24">
        <v>3</v>
      </c>
      <c r="N75" s="24"/>
      <c r="O75" s="24"/>
      <c r="P75" s="24">
        <v>4</v>
      </c>
      <c r="Q75" s="24">
        <v>1</v>
      </c>
      <c r="R75" s="24"/>
      <c r="S75" s="24">
        <v>2</v>
      </c>
      <c r="T75" s="24"/>
      <c r="U75" s="24"/>
      <c r="V75" s="24"/>
      <c r="W75" s="24"/>
      <c r="X75" s="24"/>
      <c r="Y75" s="24"/>
      <c r="Z75" s="24"/>
      <c r="AA75" s="24">
        <v>5</v>
      </c>
      <c r="AB75" s="24"/>
      <c r="AC75" s="24"/>
    </row>
    <row r="76" spans="1:29" ht="20.100000000000001" customHeight="1">
      <c r="A76" s="425"/>
      <c r="B76" s="22">
        <v>6</v>
      </c>
      <c r="C76" s="22" t="s">
        <v>188</v>
      </c>
      <c r="D76" s="82" t="s">
        <v>599</v>
      </c>
      <c r="E76" s="276" t="s">
        <v>237</v>
      </c>
      <c r="F76" s="277" t="s">
        <v>238</v>
      </c>
      <c r="G76" s="210" t="s">
        <v>232</v>
      </c>
      <c r="H76" s="26">
        <v>1068.0999999999999</v>
      </c>
      <c r="I76" s="24"/>
      <c r="J76" s="24"/>
      <c r="K76" s="24"/>
      <c r="L76" s="24"/>
      <c r="M76" s="24"/>
      <c r="N76" s="24"/>
      <c r="O76" s="24">
        <v>1</v>
      </c>
      <c r="P76" s="24">
        <v>4</v>
      </c>
      <c r="Q76" s="24">
        <v>1</v>
      </c>
      <c r="R76" s="24">
        <v>1</v>
      </c>
      <c r="S76" s="24"/>
      <c r="T76" s="24"/>
      <c r="U76" s="24"/>
      <c r="V76" s="24"/>
      <c r="W76" s="24"/>
      <c r="X76" s="24"/>
      <c r="Y76" s="24"/>
      <c r="Z76" s="24"/>
      <c r="AA76" s="24">
        <v>1</v>
      </c>
      <c r="AB76" s="24"/>
      <c r="AC76" s="24"/>
    </row>
    <row r="77" spans="1:29" ht="20.100000000000001" customHeight="1">
      <c r="A77" s="425"/>
      <c r="B77" s="22">
        <v>7</v>
      </c>
      <c r="C77" s="22" t="s">
        <v>188</v>
      </c>
      <c r="D77" s="82" t="s">
        <v>599</v>
      </c>
      <c r="E77" s="276" t="s">
        <v>239</v>
      </c>
      <c r="F77" s="277" t="s">
        <v>240</v>
      </c>
      <c r="G77" s="210" t="s">
        <v>232</v>
      </c>
      <c r="H77" s="26">
        <v>3673</v>
      </c>
      <c r="I77" s="24"/>
      <c r="J77" s="24"/>
      <c r="K77" s="24"/>
      <c r="L77" s="24">
        <v>1</v>
      </c>
      <c r="M77" s="24">
        <v>3</v>
      </c>
      <c r="N77" s="24"/>
      <c r="O77" s="24"/>
      <c r="P77" s="24">
        <v>8</v>
      </c>
      <c r="Q77" s="24">
        <v>1</v>
      </c>
      <c r="R77" s="24"/>
      <c r="S77" s="24"/>
      <c r="T77" s="24">
        <v>12</v>
      </c>
      <c r="U77" s="24"/>
      <c r="V77" s="24"/>
      <c r="W77" s="24"/>
      <c r="X77" s="24"/>
      <c r="Y77" s="24"/>
      <c r="Z77" s="24"/>
      <c r="AA77" s="24">
        <v>6</v>
      </c>
      <c r="AB77" s="24"/>
      <c r="AC77" s="24"/>
    </row>
    <row r="78" spans="1:29" ht="20.100000000000001" customHeight="1">
      <c r="A78" s="425"/>
      <c r="B78" s="22">
        <v>8</v>
      </c>
      <c r="C78" s="22" t="s">
        <v>188</v>
      </c>
      <c r="D78" s="82" t="s">
        <v>599</v>
      </c>
      <c r="E78" s="276" t="s">
        <v>777</v>
      </c>
      <c r="F78" s="277" t="s">
        <v>241</v>
      </c>
      <c r="G78" s="210" t="s">
        <v>232</v>
      </c>
      <c r="H78" s="26">
        <v>4342</v>
      </c>
      <c r="I78" s="358" t="s">
        <v>762</v>
      </c>
      <c r="J78" s="24"/>
      <c r="K78" s="24"/>
      <c r="L78" s="24"/>
      <c r="M78" s="24">
        <v>2</v>
      </c>
      <c r="N78" s="24"/>
      <c r="O78" s="357">
        <v>6</v>
      </c>
      <c r="P78" s="24"/>
      <c r="Q78" s="24"/>
      <c r="R78" s="357">
        <v>1</v>
      </c>
      <c r="S78" s="357"/>
      <c r="T78" s="357">
        <v>1</v>
      </c>
      <c r="U78" s="24"/>
      <c r="V78" s="24"/>
      <c r="W78" s="24"/>
      <c r="X78" s="24"/>
      <c r="Y78" s="24"/>
      <c r="Z78" s="24">
        <v>1</v>
      </c>
      <c r="AA78" s="24">
        <v>6</v>
      </c>
      <c r="AB78" s="24"/>
      <c r="AC78" s="24"/>
    </row>
    <row r="79" spans="1:29" ht="20.100000000000001" customHeight="1">
      <c r="A79" s="425"/>
      <c r="B79" s="22">
        <v>9</v>
      </c>
      <c r="C79" s="22" t="s">
        <v>188</v>
      </c>
      <c r="D79" s="82" t="s">
        <v>599</v>
      </c>
      <c r="E79" s="276" t="s">
        <v>242</v>
      </c>
      <c r="F79" s="277" t="s">
        <v>702</v>
      </c>
      <c r="G79" s="210" t="s">
        <v>232</v>
      </c>
      <c r="H79" s="26">
        <v>2231</v>
      </c>
      <c r="I79" s="24"/>
      <c r="J79" s="24"/>
      <c r="K79" s="24"/>
      <c r="L79" s="24"/>
      <c r="M79" s="24">
        <v>1</v>
      </c>
      <c r="N79" s="24"/>
      <c r="O79" s="24">
        <v>1</v>
      </c>
      <c r="P79" s="24">
        <v>1</v>
      </c>
      <c r="Q79" s="24"/>
      <c r="R79" s="24"/>
      <c r="S79" s="24"/>
      <c r="T79" s="24"/>
      <c r="U79" s="24"/>
      <c r="V79" s="24"/>
      <c r="W79" s="24"/>
      <c r="X79" s="24"/>
      <c r="Y79" s="24"/>
      <c r="Z79" s="24">
        <v>5</v>
      </c>
      <c r="AA79" s="24"/>
      <c r="AB79" s="24"/>
      <c r="AC79" s="24"/>
    </row>
    <row r="80" spans="1:29" ht="20.100000000000001" customHeight="1">
      <c r="A80" s="425"/>
      <c r="B80" s="22">
        <v>10</v>
      </c>
      <c r="C80" s="22" t="s">
        <v>188</v>
      </c>
      <c r="D80" s="82" t="s">
        <v>599</v>
      </c>
      <c r="E80" s="276" t="s">
        <v>243</v>
      </c>
      <c r="F80" s="277" t="s">
        <v>712</v>
      </c>
      <c r="G80" s="210" t="s">
        <v>224</v>
      </c>
      <c r="H80" s="26">
        <v>1578</v>
      </c>
      <c r="I80" s="24"/>
      <c r="J80" s="24"/>
      <c r="K80" s="24"/>
      <c r="L80" s="24">
        <v>1</v>
      </c>
      <c r="M80" s="24">
        <v>1</v>
      </c>
      <c r="N80" s="24"/>
      <c r="O80" s="24"/>
      <c r="P80" s="24">
        <v>4</v>
      </c>
      <c r="Q80" s="24">
        <v>2</v>
      </c>
      <c r="R80" s="24"/>
      <c r="S80" s="24"/>
      <c r="T80" s="24">
        <v>4</v>
      </c>
      <c r="U80" s="24"/>
      <c r="V80" s="24"/>
      <c r="W80" s="24"/>
      <c r="X80" s="24"/>
      <c r="Y80" s="24"/>
      <c r="Z80" s="24">
        <v>5</v>
      </c>
      <c r="AA80" s="24"/>
      <c r="AB80" s="24"/>
      <c r="AC80" s="24"/>
    </row>
    <row r="81" spans="1:29" ht="20.100000000000001" customHeight="1">
      <c r="A81" s="425"/>
      <c r="B81" s="22">
        <v>11</v>
      </c>
      <c r="C81" s="22" t="s">
        <v>188</v>
      </c>
      <c r="D81" s="82" t="s">
        <v>599</v>
      </c>
      <c r="E81" s="276" t="s">
        <v>647</v>
      </c>
      <c r="F81" s="277" t="s">
        <v>665</v>
      </c>
      <c r="G81" s="210" t="s">
        <v>244</v>
      </c>
      <c r="H81" s="26">
        <v>2051.9</v>
      </c>
      <c r="I81" s="224" t="s">
        <v>591</v>
      </c>
      <c r="J81" s="24"/>
      <c r="K81" s="24"/>
      <c r="L81" s="24"/>
      <c r="M81" s="24">
        <v>1</v>
      </c>
      <c r="N81" s="24"/>
      <c r="O81" s="24">
        <v>4</v>
      </c>
      <c r="P81" s="24">
        <v>3</v>
      </c>
      <c r="Q81" s="24">
        <v>1</v>
      </c>
      <c r="R81" s="24">
        <v>1</v>
      </c>
      <c r="S81" s="24">
        <v>4</v>
      </c>
      <c r="T81" s="24">
        <v>4</v>
      </c>
      <c r="U81" s="24">
        <v>1</v>
      </c>
      <c r="V81" s="24"/>
      <c r="W81" s="24"/>
      <c r="X81" s="24"/>
      <c r="Y81" s="24"/>
      <c r="Z81" s="24">
        <v>5</v>
      </c>
      <c r="AA81" s="24">
        <v>2</v>
      </c>
      <c r="AB81" s="24"/>
      <c r="AC81" s="24"/>
    </row>
    <row r="82" spans="1:29" ht="20.100000000000001" customHeight="1">
      <c r="A82" s="425"/>
      <c r="B82" s="130">
        <v>12</v>
      </c>
      <c r="C82" s="130" t="s">
        <v>710</v>
      </c>
      <c r="D82" s="82" t="s">
        <v>750</v>
      </c>
      <c r="E82" s="287" t="s">
        <v>711</v>
      </c>
      <c r="F82" s="288" t="s">
        <v>763</v>
      </c>
      <c r="G82" s="228">
        <v>2022</v>
      </c>
      <c r="H82" s="131">
        <v>1502</v>
      </c>
      <c r="I82" s="230" t="s">
        <v>705</v>
      </c>
      <c r="J82" s="24"/>
      <c r="K82" s="24"/>
      <c r="L82" s="24"/>
      <c r="M82" s="24">
        <v>2</v>
      </c>
      <c r="N82" s="24"/>
      <c r="O82" s="24">
        <v>7</v>
      </c>
      <c r="P82" s="24">
        <v>6</v>
      </c>
      <c r="Q82" s="24">
        <v>1</v>
      </c>
      <c r="R82" s="24">
        <v>2</v>
      </c>
      <c r="S82" s="24">
        <v>2</v>
      </c>
      <c r="T82" s="24"/>
      <c r="U82" s="24">
        <v>1</v>
      </c>
      <c r="V82" s="24"/>
      <c r="W82" s="24"/>
      <c r="X82" s="24"/>
      <c r="Y82" s="24"/>
      <c r="Z82" s="24">
        <v>9</v>
      </c>
      <c r="AA82" s="24"/>
      <c r="AB82" s="24"/>
      <c r="AC82" s="24"/>
    </row>
    <row r="83" spans="1:29" s="259" customFormat="1" ht="20.100000000000001" customHeight="1">
      <c r="A83" s="425"/>
      <c r="B83" s="19">
        <f>COUNT(B84:B84)</f>
        <v>1</v>
      </c>
      <c r="C83" s="19" t="s">
        <v>25</v>
      </c>
      <c r="D83" s="19"/>
      <c r="E83" s="275"/>
      <c r="F83" s="186"/>
      <c r="G83" s="20"/>
      <c r="H83" s="246">
        <f t="shared" ref="H83:AC83" si="19">SUM(H84:H84)</f>
        <v>850.3</v>
      </c>
      <c r="I83" s="209"/>
      <c r="J83" s="209">
        <f t="shared" si="19"/>
        <v>0</v>
      </c>
      <c r="K83" s="209">
        <f t="shared" si="19"/>
        <v>0</v>
      </c>
      <c r="L83" s="209">
        <f t="shared" si="19"/>
        <v>0</v>
      </c>
      <c r="M83" s="209">
        <f t="shared" si="19"/>
        <v>1</v>
      </c>
      <c r="N83" s="209">
        <f t="shared" si="19"/>
        <v>0</v>
      </c>
      <c r="O83" s="209">
        <f t="shared" si="19"/>
        <v>2</v>
      </c>
      <c r="P83" s="209">
        <f t="shared" si="19"/>
        <v>0</v>
      </c>
      <c r="Q83" s="209">
        <f t="shared" si="19"/>
        <v>0</v>
      </c>
      <c r="R83" s="209">
        <f t="shared" si="19"/>
        <v>0</v>
      </c>
      <c r="S83" s="209">
        <f t="shared" si="19"/>
        <v>0</v>
      </c>
      <c r="T83" s="209">
        <f t="shared" si="19"/>
        <v>3</v>
      </c>
      <c r="U83" s="209">
        <f t="shared" si="19"/>
        <v>0</v>
      </c>
      <c r="V83" s="209">
        <f t="shared" si="19"/>
        <v>0</v>
      </c>
      <c r="W83" s="209">
        <f t="shared" si="19"/>
        <v>0</v>
      </c>
      <c r="X83" s="209">
        <f t="shared" si="19"/>
        <v>0</v>
      </c>
      <c r="Y83" s="209">
        <f t="shared" si="19"/>
        <v>0</v>
      </c>
      <c r="Z83" s="209">
        <f t="shared" si="19"/>
        <v>6</v>
      </c>
      <c r="AA83" s="209">
        <f t="shared" si="19"/>
        <v>0</v>
      </c>
      <c r="AB83" s="209">
        <f t="shared" si="19"/>
        <v>0</v>
      </c>
      <c r="AC83" s="209">
        <f t="shared" si="19"/>
        <v>0</v>
      </c>
    </row>
    <row r="84" spans="1:29" s="257" customFormat="1" ht="20.100000000000001" customHeight="1">
      <c r="A84" s="425"/>
      <c r="B84" s="22">
        <v>1</v>
      </c>
      <c r="C84" s="22" t="s">
        <v>215</v>
      </c>
      <c r="D84" s="82" t="s">
        <v>599</v>
      </c>
      <c r="E84" s="277" t="s">
        <v>774</v>
      </c>
      <c r="F84" s="277" t="s">
        <v>768</v>
      </c>
      <c r="G84" s="210" t="s">
        <v>244</v>
      </c>
      <c r="H84" s="26">
        <v>850.3</v>
      </c>
      <c r="I84" s="224" t="s">
        <v>591</v>
      </c>
      <c r="J84" s="24"/>
      <c r="K84" s="24"/>
      <c r="L84" s="24"/>
      <c r="M84" s="24">
        <v>1</v>
      </c>
      <c r="N84" s="24"/>
      <c r="O84" s="24">
        <v>2</v>
      </c>
      <c r="P84" s="24"/>
      <c r="Q84" s="24"/>
      <c r="R84" s="24"/>
      <c r="S84" s="24"/>
      <c r="T84" s="24">
        <v>3</v>
      </c>
      <c r="U84" s="24"/>
      <c r="V84" s="24"/>
      <c r="W84" s="24"/>
      <c r="X84" s="24"/>
      <c r="Y84" s="24"/>
      <c r="Z84" s="24">
        <v>6</v>
      </c>
      <c r="AA84" s="24"/>
      <c r="AB84" s="24"/>
      <c r="AC84" s="24"/>
    </row>
    <row r="85" spans="1:29" ht="20.100000000000001" customHeight="1">
      <c r="A85" s="425"/>
      <c r="B85" s="19">
        <f>COUNT(B86:B88)</f>
        <v>3</v>
      </c>
      <c r="C85" s="19" t="s">
        <v>64</v>
      </c>
      <c r="D85" s="19"/>
      <c r="E85" s="275"/>
      <c r="F85" s="186"/>
      <c r="G85" s="20"/>
      <c r="H85" s="21">
        <f>SUM(H86:H88)</f>
        <v>20507.099999999999</v>
      </c>
      <c r="I85" s="21"/>
      <c r="J85" s="21">
        <f t="shared" ref="J85:AC85" si="20">SUM(J86:J88)</f>
        <v>1</v>
      </c>
      <c r="K85" s="21">
        <f t="shared" si="20"/>
        <v>0</v>
      </c>
      <c r="L85" s="21">
        <f t="shared" si="20"/>
        <v>0</v>
      </c>
      <c r="M85" s="21">
        <f t="shared" si="20"/>
        <v>4</v>
      </c>
      <c r="N85" s="21">
        <f t="shared" si="20"/>
        <v>0</v>
      </c>
      <c r="O85" s="21">
        <f t="shared" si="20"/>
        <v>30</v>
      </c>
      <c r="P85" s="21">
        <f t="shared" si="20"/>
        <v>12</v>
      </c>
      <c r="Q85" s="21">
        <f t="shared" si="20"/>
        <v>2</v>
      </c>
      <c r="R85" s="21">
        <f t="shared" si="20"/>
        <v>0</v>
      </c>
      <c r="S85" s="21">
        <f t="shared" si="20"/>
        <v>3</v>
      </c>
      <c r="T85" s="21">
        <f t="shared" si="20"/>
        <v>28</v>
      </c>
      <c r="U85" s="21">
        <f t="shared" si="20"/>
        <v>0</v>
      </c>
      <c r="V85" s="21">
        <f t="shared" si="20"/>
        <v>0</v>
      </c>
      <c r="W85" s="21">
        <f t="shared" si="20"/>
        <v>0</v>
      </c>
      <c r="X85" s="21">
        <f t="shared" si="20"/>
        <v>0</v>
      </c>
      <c r="Y85" s="21">
        <f t="shared" si="20"/>
        <v>0</v>
      </c>
      <c r="Z85" s="21">
        <f>SUM(Z86:Z88)</f>
        <v>65</v>
      </c>
      <c r="AA85" s="21">
        <f t="shared" si="20"/>
        <v>0</v>
      </c>
      <c r="AB85" s="21">
        <f t="shared" si="20"/>
        <v>0</v>
      </c>
      <c r="AC85" s="21">
        <f t="shared" si="20"/>
        <v>8</v>
      </c>
    </row>
    <row r="86" spans="1:29" s="264" customFormat="1" ht="20.100000000000001" customHeight="1">
      <c r="A86" s="425"/>
      <c r="B86" s="133">
        <v>1</v>
      </c>
      <c r="C86" s="133" t="s">
        <v>245</v>
      </c>
      <c r="D86" s="82" t="s">
        <v>750</v>
      </c>
      <c r="E86" s="184" t="s">
        <v>648</v>
      </c>
      <c r="F86" s="183" t="s">
        <v>246</v>
      </c>
      <c r="G86" s="134">
        <v>2017</v>
      </c>
      <c r="H86" s="249">
        <v>6765</v>
      </c>
      <c r="I86" s="229" t="s">
        <v>589</v>
      </c>
      <c r="J86" s="135">
        <v>1</v>
      </c>
      <c r="K86" s="135"/>
      <c r="L86" s="135"/>
      <c r="M86" s="135">
        <v>2</v>
      </c>
      <c r="N86" s="135"/>
      <c r="O86" s="135">
        <v>6</v>
      </c>
      <c r="P86" s="135">
        <v>6</v>
      </c>
      <c r="Q86" s="135">
        <v>1</v>
      </c>
      <c r="R86" s="135"/>
      <c r="S86" s="135"/>
      <c r="T86" s="135">
        <v>5</v>
      </c>
      <c r="U86" s="135"/>
      <c r="V86" s="135"/>
      <c r="W86" s="135"/>
      <c r="X86" s="135"/>
      <c r="Y86" s="135"/>
      <c r="Z86" s="360" t="s">
        <v>776</v>
      </c>
      <c r="AA86" s="360"/>
      <c r="AB86" s="360"/>
      <c r="AC86" s="361"/>
    </row>
    <row r="87" spans="1:29" s="264" customFormat="1" ht="20.100000000000001" customHeight="1">
      <c r="A87" s="425"/>
      <c r="B87" s="82">
        <v>2</v>
      </c>
      <c r="C87" s="82" t="s">
        <v>245</v>
      </c>
      <c r="D87" s="82" t="s">
        <v>599</v>
      </c>
      <c r="E87" s="278" t="s">
        <v>247</v>
      </c>
      <c r="F87" s="289" t="s">
        <v>172</v>
      </c>
      <c r="G87" s="83">
        <v>2022</v>
      </c>
      <c r="H87" s="201">
        <v>3659.1</v>
      </c>
      <c r="I87" s="224" t="s">
        <v>591</v>
      </c>
      <c r="J87" s="135"/>
      <c r="K87" s="135"/>
      <c r="L87" s="135"/>
      <c r="M87" s="135">
        <v>2</v>
      </c>
      <c r="N87" s="135"/>
      <c r="O87" s="135"/>
      <c r="P87" s="135">
        <v>6</v>
      </c>
      <c r="Q87" s="135">
        <v>1</v>
      </c>
      <c r="R87" s="135"/>
      <c r="S87" s="135">
        <v>3</v>
      </c>
      <c r="T87" s="135">
        <v>8</v>
      </c>
      <c r="U87" s="135"/>
      <c r="V87" s="135"/>
      <c r="W87" s="135"/>
      <c r="X87" s="135"/>
      <c r="Y87" s="135"/>
      <c r="Z87" s="135">
        <v>10</v>
      </c>
      <c r="AA87" s="135"/>
      <c r="AB87" s="135"/>
      <c r="AC87" s="135"/>
    </row>
    <row r="88" spans="1:29" s="264" customFormat="1" ht="20.100000000000001" customHeight="1">
      <c r="A88" s="425"/>
      <c r="B88" s="82">
        <v>3</v>
      </c>
      <c r="C88" s="130" t="s">
        <v>720</v>
      </c>
      <c r="D88" s="82" t="s">
        <v>750</v>
      </c>
      <c r="E88" s="287" t="s">
        <v>716</v>
      </c>
      <c r="F88" s="288" t="s">
        <v>764</v>
      </c>
      <c r="G88" s="228">
        <v>2022</v>
      </c>
      <c r="H88" s="131">
        <v>10083</v>
      </c>
      <c r="I88" s="230" t="s">
        <v>705</v>
      </c>
      <c r="J88" s="24"/>
      <c r="K88" s="24"/>
      <c r="L88" s="24"/>
      <c r="M88" s="24"/>
      <c r="N88" s="24"/>
      <c r="O88" s="24">
        <v>24</v>
      </c>
      <c r="P88" s="24"/>
      <c r="Q88" s="24"/>
      <c r="R88" s="24"/>
      <c r="S88" s="24"/>
      <c r="T88" s="24">
        <v>15</v>
      </c>
      <c r="U88" s="24"/>
      <c r="V88" s="24"/>
      <c r="W88" s="24"/>
      <c r="X88" s="24"/>
      <c r="Y88" s="24"/>
      <c r="Z88" s="24">
        <v>55</v>
      </c>
      <c r="AA88" s="24"/>
      <c r="AB88" s="24"/>
      <c r="AC88" s="24">
        <v>8</v>
      </c>
    </row>
    <row r="89" spans="1:29" ht="20.100000000000001" customHeight="1">
      <c r="A89" s="425"/>
      <c r="B89" s="19">
        <f>COUNT(B90:B91)</f>
        <v>2</v>
      </c>
      <c r="C89" s="19" t="s">
        <v>104</v>
      </c>
      <c r="D89" s="19"/>
      <c r="E89" s="275"/>
      <c r="F89" s="186"/>
      <c r="G89" s="20"/>
      <c r="H89" s="246">
        <f>SUM(H90:H91)</f>
        <v>138705.70000000001</v>
      </c>
      <c r="I89" s="76"/>
      <c r="J89" s="76">
        <f t="shared" ref="J89:AC89" si="21">SUM(J90:J91)</f>
        <v>0</v>
      </c>
      <c r="K89" s="76">
        <f t="shared" si="21"/>
        <v>0</v>
      </c>
      <c r="L89" s="76">
        <f t="shared" si="21"/>
        <v>10</v>
      </c>
      <c r="M89" s="76">
        <f t="shared" si="21"/>
        <v>18</v>
      </c>
      <c r="N89" s="76">
        <f t="shared" si="21"/>
        <v>0</v>
      </c>
      <c r="O89" s="76">
        <f t="shared" si="21"/>
        <v>83</v>
      </c>
      <c r="P89" s="76">
        <f t="shared" si="21"/>
        <v>192</v>
      </c>
      <c r="Q89" s="76">
        <f t="shared" si="21"/>
        <v>0</v>
      </c>
      <c r="R89" s="76">
        <f t="shared" si="21"/>
        <v>0</v>
      </c>
      <c r="S89" s="76">
        <f t="shared" si="21"/>
        <v>0</v>
      </c>
      <c r="T89" s="76">
        <f t="shared" si="21"/>
        <v>7</v>
      </c>
      <c r="U89" s="76">
        <f t="shared" si="21"/>
        <v>2</v>
      </c>
      <c r="V89" s="76">
        <f t="shared" si="21"/>
        <v>2</v>
      </c>
      <c r="W89" s="76">
        <f t="shared" si="21"/>
        <v>0</v>
      </c>
      <c r="X89" s="76">
        <f t="shared" si="21"/>
        <v>2</v>
      </c>
      <c r="Y89" s="76">
        <f t="shared" si="21"/>
        <v>2</v>
      </c>
      <c r="Z89" s="76">
        <f t="shared" si="21"/>
        <v>205</v>
      </c>
      <c r="AA89" s="76">
        <f t="shared" si="21"/>
        <v>0</v>
      </c>
      <c r="AB89" s="76">
        <f t="shared" si="21"/>
        <v>18</v>
      </c>
      <c r="AC89" s="76">
        <f t="shared" si="21"/>
        <v>9</v>
      </c>
    </row>
    <row r="90" spans="1:29" s="265" customFormat="1" ht="20.100000000000001" customHeight="1">
      <c r="A90" s="425"/>
      <c r="B90" s="27">
        <v>1</v>
      </c>
      <c r="C90" s="27" t="s">
        <v>248</v>
      </c>
      <c r="D90" s="82" t="s">
        <v>599</v>
      </c>
      <c r="E90" s="290" t="s">
        <v>249</v>
      </c>
      <c r="F90" s="291" t="s">
        <v>250</v>
      </c>
      <c r="G90" s="231">
        <v>2019</v>
      </c>
      <c r="H90" s="251">
        <v>16077.7</v>
      </c>
      <c r="I90" s="232"/>
      <c r="J90" s="233"/>
      <c r="K90" s="233"/>
      <c r="L90" s="233"/>
      <c r="M90" s="233">
        <v>7</v>
      </c>
      <c r="N90" s="233"/>
      <c r="O90" s="233">
        <v>12</v>
      </c>
      <c r="P90" s="233">
        <v>19</v>
      </c>
      <c r="Q90" s="233"/>
      <c r="R90" s="233"/>
      <c r="S90" s="233"/>
      <c r="T90" s="233">
        <v>7</v>
      </c>
      <c r="U90" s="233">
        <v>1</v>
      </c>
      <c r="V90" s="233">
        <v>1</v>
      </c>
      <c r="W90" s="233"/>
      <c r="X90" s="233">
        <v>1</v>
      </c>
      <c r="Y90" s="233">
        <v>1</v>
      </c>
      <c r="Z90" s="233">
        <v>18</v>
      </c>
      <c r="AA90" s="233"/>
      <c r="AB90" s="233">
        <v>18</v>
      </c>
      <c r="AC90" s="233">
        <v>9</v>
      </c>
    </row>
    <row r="91" spans="1:29" s="265" customFormat="1" ht="20.100000000000001" customHeight="1">
      <c r="A91" s="425"/>
      <c r="B91" s="200">
        <v>2</v>
      </c>
      <c r="C91" s="200" t="s">
        <v>703</v>
      </c>
      <c r="D91" s="82" t="s">
        <v>750</v>
      </c>
      <c r="E91" s="292" t="s">
        <v>704</v>
      </c>
      <c r="F91" s="293" t="s">
        <v>765</v>
      </c>
      <c r="G91" s="234">
        <v>2022</v>
      </c>
      <c r="H91" s="252">
        <v>122628</v>
      </c>
      <c r="I91" s="230" t="s">
        <v>705</v>
      </c>
      <c r="J91" s="233"/>
      <c r="K91" s="233"/>
      <c r="L91" s="233">
        <v>10</v>
      </c>
      <c r="M91" s="233">
        <v>11</v>
      </c>
      <c r="N91" s="233"/>
      <c r="O91" s="233">
        <v>71</v>
      </c>
      <c r="P91" s="233">
        <v>173</v>
      </c>
      <c r="Q91" s="233"/>
      <c r="R91" s="233"/>
      <c r="S91" s="233"/>
      <c r="T91" s="233"/>
      <c r="U91" s="233">
        <v>1</v>
      </c>
      <c r="V91" s="233">
        <v>1</v>
      </c>
      <c r="W91" s="233"/>
      <c r="X91" s="233">
        <v>1</v>
      </c>
      <c r="Y91" s="233">
        <v>1</v>
      </c>
      <c r="Z91" s="233">
        <v>187</v>
      </c>
      <c r="AA91" s="233"/>
      <c r="AB91" s="233"/>
      <c r="AC91" s="233"/>
    </row>
    <row r="92" spans="1:29" ht="20.100000000000001" customHeight="1">
      <c r="A92" s="425"/>
      <c r="B92" s="19">
        <f>COUNT(B93:B102)</f>
        <v>10</v>
      </c>
      <c r="C92" s="19" t="s">
        <v>56</v>
      </c>
      <c r="D92" s="19"/>
      <c r="E92" s="275"/>
      <c r="F92" s="186"/>
      <c r="G92" s="20"/>
      <c r="H92" s="21">
        <f>SUM(H93:H102)</f>
        <v>9595</v>
      </c>
      <c r="I92" s="209"/>
      <c r="J92" s="209">
        <f t="shared" ref="J92:AC92" si="22">SUM(J93:J102)</f>
        <v>0</v>
      </c>
      <c r="K92" s="209">
        <f t="shared" si="22"/>
        <v>0</v>
      </c>
      <c r="L92" s="209">
        <f t="shared" si="22"/>
        <v>4</v>
      </c>
      <c r="M92" s="209">
        <f t="shared" si="22"/>
        <v>4</v>
      </c>
      <c r="N92" s="209">
        <f t="shared" si="22"/>
        <v>0</v>
      </c>
      <c r="O92" s="209">
        <f t="shared" si="22"/>
        <v>12</v>
      </c>
      <c r="P92" s="209">
        <f t="shared" si="22"/>
        <v>21</v>
      </c>
      <c r="Q92" s="209">
        <f t="shared" si="22"/>
        <v>1</v>
      </c>
      <c r="R92" s="209">
        <f t="shared" si="22"/>
        <v>0</v>
      </c>
      <c r="S92" s="209">
        <f t="shared" si="22"/>
        <v>0</v>
      </c>
      <c r="T92" s="209">
        <f t="shared" si="22"/>
        <v>31</v>
      </c>
      <c r="U92" s="209">
        <f t="shared" si="22"/>
        <v>0</v>
      </c>
      <c r="V92" s="209">
        <f t="shared" si="22"/>
        <v>0</v>
      </c>
      <c r="W92" s="209">
        <f t="shared" si="22"/>
        <v>0</v>
      </c>
      <c r="X92" s="209">
        <f t="shared" si="22"/>
        <v>0</v>
      </c>
      <c r="Y92" s="209">
        <f t="shared" si="22"/>
        <v>0</v>
      </c>
      <c r="Z92" s="209">
        <f t="shared" si="22"/>
        <v>6</v>
      </c>
      <c r="AA92" s="209">
        <f t="shared" si="22"/>
        <v>5</v>
      </c>
      <c r="AB92" s="209">
        <f t="shared" si="22"/>
        <v>3</v>
      </c>
      <c r="AC92" s="209">
        <f t="shared" si="22"/>
        <v>3</v>
      </c>
    </row>
    <row r="93" spans="1:29" s="260" customFormat="1" ht="20.100000000000001" customHeight="1">
      <c r="A93" s="425"/>
      <c r="B93" s="22">
        <v>1</v>
      </c>
      <c r="C93" s="22" t="s">
        <v>251</v>
      </c>
      <c r="D93" s="82" t="s">
        <v>599</v>
      </c>
      <c r="E93" s="278" t="s">
        <v>252</v>
      </c>
      <c r="F93" s="278" t="s">
        <v>713</v>
      </c>
      <c r="G93" s="210">
        <v>2007</v>
      </c>
      <c r="H93" s="26">
        <v>2400</v>
      </c>
      <c r="I93" s="24"/>
      <c r="J93" s="24"/>
      <c r="K93" s="24"/>
      <c r="L93" s="24"/>
      <c r="M93" s="24">
        <v>1</v>
      </c>
      <c r="N93" s="24"/>
      <c r="O93" s="24">
        <v>1</v>
      </c>
      <c r="P93" s="24">
        <v>3</v>
      </c>
      <c r="Q93" s="24"/>
      <c r="R93" s="24"/>
      <c r="S93" s="24"/>
      <c r="T93" s="24">
        <v>4</v>
      </c>
      <c r="U93" s="24"/>
      <c r="V93" s="24"/>
      <c r="W93" s="24"/>
      <c r="X93" s="24"/>
      <c r="Y93" s="24"/>
      <c r="Z93" s="24"/>
      <c r="AA93" s="24">
        <v>5</v>
      </c>
      <c r="AB93" s="24"/>
      <c r="AC93" s="24"/>
    </row>
    <row r="94" spans="1:29" s="260" customFormat="1" ht="20.100000000000001" customHeight="1">
      <c r="A94" s="425"/>
      <c r="B94" s="23">
        <v>2</v>
      </c>
      <c r="C94" s="23" t="s">
        <v>251</v>
      </c>
      <c r="D94" s="82" t="s">
        <v>750</v>
      </c>
      <c r="E94" s="184" t="s">
        <v>253</v>
      </c>
      <c r="F94" s="184" t="s">
        <v>254</v>
      </c>
      <c r="G94" s="79">
        <v>2007</v>
      </c>
      <c r="H94" s="129">
        <v>2067</v>
      </c>
      <c r="I94" s="229" t="s">
        <v>589</v>
      </c>
      <c r="J94" s="24"/>
      <c r="K94" s="24"/>
      <c r="L94" s="24"/>
      <c r="M94" s="24">
        <v>1</v>
      </c>
      <c r="N94" s="24"/>
      <c r="O94" s="24"/>
      <c r="P94" s="24">
        <v>6</v>
      </c>
      <c r="Q94" s="24"/>
      <c r="R94" s="24"/>
      <c r="S94" s="24"/>
      <c r="T94" s="24">
        <v>7</v>
      </c>
      <c r="U94" s="24"/>
      <c r="V94" s="24"/>
      <c r="W94" s="24"/>
      <c r="X94" s="24"/>
      <c r="Y94" s="24"/>
      <c r="Z94" s="24"/>
      <c r="AA94" s="24"/>
      <c r="AB94" s="24"/>
      <c r="AC94" s="24"/>
    </row>
    <row r="95" spans="1:29" s="260" customFormat="1" ht="20.100000000000001" customHeight="1">
      <c r="A95" s="425"/>
      <c r="B95" s="23">
        <v>3</v>
      </c>
      <c r="C95" s="23" t="s">
        <v>251</v>
      </c>
      <c r="D95" s="82" t="s">
        <v>750</v>
      </c>
      <c r="E95" s="184" t="s">
        <v>255</v>
      </c>
      <c r="F95" s="184" t="s">
        <v>758</v>
      </c>
      <c r="G95" s="79">
        <v>2012</v>
      </c>
      <c r="H95" s="129">
        <v>996</v>
      </c>
      <c r="I95" s="229" t="s">
        <v>589</v>
      </c>
      <c r="J95" s="24"/>
      <c r="K95" s="24"/>
      <c r="L95" s="24"/>
      <c r="M95" s="24">
        <v>1</v>
      </c>
      <c r="N95" s="24"/>
      <c r="O95" s="24">
        <v>2</v>
      </c>
      <c r="P95" s="24">
        <v>3</v>
      </c>
      <c r="Q95" s="24"/>
      <c r="R95" s="24"/>
      <c r="S95" s="24"/>
      <c r="T95" s="24">
        <v>8</v>
      </c>
      <c r="U95" s="24"/>
      <c r="V95" s="24"/>
      <c r="W95" s="24"/>
      <c r="X95" s="24"/>
      <c r="Y95" s="24"/>
      <c r="Z95" s="24"/>
      <c r="AA95" s="24"/>
      <c r="AB95" s="24"/>
      <c r="AC95" s="24"/>
    </row>
    <row r="96" spans="1:29" s="260" customFormat="1" ht="20.100000000000001" customHeight="1">
      <c r="A96" s="425"/>
      <c r="B96" s="23">
        <v>4</v>
      </c>
      <c r="C96" s="23" t="s">
        <v>251</v>
      </c>
      <c r="D96" s="82" t="s">
        <v>750</v>
      </c>
      <c r="E96" s="184" t="s">
        <v>173</v>
      </c>
      <c r="F96" s="184" t="s">
        <v>256</v>
      </c>
      <c r="G96" s="79">
        <v>2015</v>
      </c>
      <c r="H96" s="129">
        <v>802</v>
      </c>
      <c r="I96" s="229" t="s">
        <v>589</v>
      </c>
      <c r="J96" s="24"/>
      <c r="K96" s="24"/>
      <c r="L96" s="24"/>
      <c r="M96" s="24">
        <v>1</v>
      </c>
      <c r="N96" s="24"/>
      <c r="O96" s="24">
        <v>3</v>
      </c>
      <c r="P96" s="24">
        <v>3</v>
      </c>
      <c r="Q96" s="24">
        <v>1</v>
      </c>
      <c r="R96" s="24"/>
      <c r="S96" s="24"/>
      <c r="T96" s="24">
        <v>3</v>
      </c>
      <c r="U96" s="24"/>
      <c r="V96" s="24"/>
      <c r="W96" s="24"/>
      <c r="X96" s="24"/>
      <c r="Y96" s="24"/>
      <c r="Z96" s="24"/>
      <c r="AA96" s="24"/>
      <c r="AB96" s="24"/>
      <c r="AC96" s="24">
        <v>3</v>
      </c>
    </row>
    <row r="97" spans="1:29" s="260" customFormat="1" ht="20.100000000000001" customHeight="1">
      <c r="A97" s="425"/>
      <c r="B97" s="23">
        <v>5</v>
      </c>
      <c r="C97" s="23" t="s">
        <v>251</v>
      </c>
      <c r="D97" s="82" t="s">
        <v>750</v>
      </c>
      <c r="E97" s="184" t="s">
        <v>174</v>
      </c>
      <c r="F97" s="184" t="s">
        <v>259</v>
      </c>
      <c r="G97" s="79">
        <v>2019</v>
      </c>
      <c r="H97" s="129">
        <v>403</v>
      </c>
      <c r="I97" s="229" t="s">
        <v>589</v>
      </c>
      <c r="J97" s="24"/>
      <c r="K97" s="24"/>
      <c r="L97" s="24">
        <v>1</v>
      </c>
      <c r="M97" s="24"/>
      <c r="N97" s="24"/>
      <c r="O97" s="24">
        <v>3</v>
      </c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>
        <v>2</v>
      </c>
      <c r="AA97" s="24"/>
      <c r="AB97" s="24">
        <v>3</v>
      </c>
      <c r="AC97" s="359"/>
    </row>
    <row r="98" spans="1:29" s="324" customFormat="1" ht="20.100000000000001" customHeight="1">
      <c r="A98" s="425"/>
      <c r="B98" s="23">
        <v>6</v>
      </c>
      <c r="C98" s="23" t="s">
        <v>251</v>
      </c>
      <c r="D98" s="359" t="s">
        <v>770</v>
      </c>
      <c r="E98" s="184" t="s">
        <v>771</v>
      </c>
      <c r="F98" s="184" t="s">
        <v>772</v>
      </c>
      <c r="G98" s="359">
        <v>2023</v>
      </c>
      <c r="H98" s="359">
        <v>250</v>
      </c>
      <c r="I98" s="229" t="s">
        <v>773</v>
      </c>
      <c r="J98" s="359"/>
      <c r="K98" s="359"/>
      <c r="L98" s="359">
        <v>2</v>
      </c>
      <c r="M98" s="359"/>
      <c r="N98" s="359"/>
      <c r="O98" s="359"/>
      <c r="P98" s="359">
        <v>6</v>
      </c>
      <c r="Q98" s="359"/>
      <c r="R98" s="359"/>
      <c r="S98" s="359"/>
      <c r="T98" s="359">
        <v>4</v>
      </c>
      <c r="U98" s="359"/>
      <c r="V98" s="359"/>
      <c r="W98" s="359"/>
      <c r="X98" s="359"/>
      <c r="Y98" s="359"/>
      <c r="Z98" s="359"/>
      <c r="AA98" s="359"/>
      <c r="AB98" s="359"/>
      <c r="AC98" s="24"/>
    </row>
    <row r="99" spans="1:29" s="260" customFormat="1" ht="20.100000000000001" customHeight="1">
      <c r="A99" s="425"/>
      <c r="B99" s="23">
        <v>7</v>
      </c>
      <c r="C99" s="23" t="s">
        <v>251</v>
      </c>
      <c r="D99" s="82" t="s">
        <v>750</v>
      </c>
      <c r="E99" s="184" t="s">
        <v>257</v>
      </c>
      <c r="F99" s="184" t="s">
        <v>258</v>
      </c>
      <c r="G99" s="79">
        <v>2017</v>
      </c>
      <c r="H99" s="129">
        <v>540</v>
      </c>
      <c r="I99" s="229" t="s">
        <v>589</v>
      </c>
      <c r="J99" s="24"/>
      <c r="K99" s="24"/>
      <c r="L99" s="24">
        <v>1</v>
      </c>
      <c r="M99" s="24"/>
      <c r="N99" s="24"/>
      <c r="O99" s="24">
        <v>3</v>
      </c>
      <c r="P99" s="24"/>
      <c r="Q99" s="24"/>
      <c r="R99" s="24"/>
      <c r="S99" s="24"/>
      <c r="T99" s="24">
        <v>5</v>
      </c>
      <c r="U99" s="24"/>
      <c r="V99" s="24"/>
      <c r="W99" s="24"/>
      <c r="X99" s="24"/>
      <c r="Y99" s="24"/>
      <c r="Z99" s="24">
        <v>4</v>
      </c>
      <c r="AA99" s="24"/>
      <c r="AB99" s="24"/>
      <c r="AC99" s="24"/>
    </row>
    <row r="100" spans="1:29" s="260" customFormat="1" ht="20.100000000000001" customHeight="1">
      <c r="A100" s="425"/>
      <c r="B100" s="23">
        <v>8</v>
      </c>
      <c r="C100" s="23" t="s">
        <v>251</v>
      </c>
      <c r="D100" s="82" t="s">
        <v>750</v>
      </c>
      <c r="E100" s="184" t="s">
        <v>260</v>
      </c>
      <c r="F100" s="184" t="s">
        <v>261</v>
      </c>
      <c r="G100" s="79">
        <v>2020</v>
      </c>
      <c r="H100" s="129">
        <v>107</v>
      </c>
      <c r="I100" s="229" t="s">
        <v>589</v>
      </c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</row>
    <row r="101" spans="1:29" s="260" customFormat="1" ht="20.100000000000001" customHeight="1">
      <c r="A101" s="425"/>
      <c r="B101" s="23">
        <v>9</v>
      </c>
      <c r="C101" s="23" t="s">
        <v>251</v>
      </c>
      <c r="D101" s="82" t="s">
        <v>750</v>
      </c>
      <c r="E101" s="184" t="s">
        <v>649</v>
      </c>
      <c r="F101" s="184" t="s">
        <v>666</v>
      </c>
      <c r="G101" s="79">
        <v>2006</v>
      </c>
      <c r="H101" s="129">
        <v>2000</v>
      </c>
      <c r="I101" s="229" t="s">
        <v>589</v>
      </c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</row>
    <row r="102" spans="1:29" s="260" customFormat="1" ht="20.100000000000001" customHeight="1">
      <c r="A102" s="425"/>
      <c r="B102" s="23">
        <v>10</v>
      </c>
      <c r="C102" s="23" t="s">
        <v>251</v>
      </c>
      <c r="D102" s="82" t="s">
        <v>596</v>
      </c>
      <c r="E102" s="184" t="s">
        <v>262</v>
      </c>
      <c r="F102" s="184" t="s">
        <v>263</v>
      </c>
      <c r="G102" s="79">
        <v>2015</v>
      </c>
      <c r="H102" s="129">
        <v>30</v>
      </c>
      <c r="I102" s="229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</row>
    <row r="103" spans="1:29" ht="20.100000000000001" customHeight="1">
      <c r="A103" s="425"/>
      <c r="B103" s="198">
        <f>COUNT(B104:B107)</f>
        <v>4</v>
      </c>
      <c r="C103" s="198" t="s">
        <v>57</v>
      </c>
      <c r="D103" s="198"/>
      <c r="E103" s="294"/>
      <c r="F103" s="295"/>
      <c r="G103" s="199"/>
      <c r="H103" s="331">
        <f>SUM(H104:H107)</f>
        <v>2965.8</v>
      </c>
      <c r="I103" s="266"/>
      <c r="J103" s="266">
        <f t="shared" ref="J103:AC103" si="23">SUM(J104:J107)</f>
        <v>0</v>
      </c>
      <c r="K103" s="266">
        <f t="shared" si="23"/>
        <v>0</v>
      </c>
      <c r="L103" s="266">
        <f t="shared" si="23"/>
        <v>0</v>
      </c>
      <c r="M103" s="266">
        <f t="shared" si="23"/>
        <v>0</v>
      </c>
      <c r="N103" s="266">
        <f t="shared" si="23"/>
        <v>0</v>
      </c>
      <c r="O103" s="266">
        <f t="shared" si="23"/>
        <v>0</v>
      </c>
      <c r="P103" s="266">
        <f t="shared" si="23"/>
        <v>0</v>
      </c>
      <c r="Q103" s="266">
        <f t="shared" si="23"/>
        <v>0</v>
      </c>
      <c r="R103" s="266">
        <f t="shared" si="23"/>
        <v>0</v>
      </c>
      <c r="S103" s="266">
        <f t="shared" si="23"/>
        <v>0</v>
      </c>
      <c r="T103" s="266">
        <f t="shared" si="23"/>
        <v>4</v>
      </c>
      <c r="U103" s="266">
        <f t="shared" si="23"/>
        <v>0</v>
      </c>
      <c r="V103" s="266">
        <f t="shared" si="23"/>
        <v>0</v>
      </c>
      <c r="W103" s="266">
        <f t="shared" si="23"/>
        <v>0</v>
      </c>
      <c r="X103" s="266">
        <f t="shared" si="23"/>
        <v>0</v>
      </c>
      <c r="Y103" s="266">
        <f t="shared" si="23"/>
        <v>0</v>
      </c>
      <c r="Z103" s="266">
        <f t="shared" si="23"/>
        <v>14</v>
      </c>
      <c r="AA103" s="266">
        <f t="shared" si="23"/>
        <v>0</v>
      </c>
      <c r="AB103" s="266">
        <f t="shared" si="23"/>
        <v>0</v>
      </c>
      <c r="AC103" s="266">
        <f t="shared" si="23"/>
        <v>0</v>
      </c>
    </row>
    <row r="104" spans="1:29" ht="20.100000000000001" customHeight="1">
      <c r="A104" s="425"/>
      <c r="B104" s="235">
        <v>1</v>
      </c>
      <c r="C104" s="236" t="s">
        <v>23</v>
      </c>
      <c r="D104" s="82" t="s">
        <v>750</v>
      </c>
      <c r="E104" s="286" t="s">
        <v>749</v>
      </c>
      <c r="F104" s="296" t="s">
        <v>264</v>
      </c>
      <c r="G104" s="236">
        <v>2008</v>
      </c>
      <c r="H104" s="253">
        <v>853</v>
      </c>
      <c r="I104" s="229" t="s">
        <v>589</v>
      </c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>
        <v>4</v>
      </c>
      <c r="U104" s="24"/>
      <c r="V104" s="24"/>
      <c r="W104" s="24"/>
      <c r="X104" s="24"/>
      <c r="Y104" s="24"/>
      <c r="Z104" s="24">
        <v>6</v>
      </c>
      <c r="AA104" s="24"/>
      <c r="AB104" s="24"/>
      <c r="AC104" s="24"/>
    </row>
    <row r="105" spans="1:29" ht="20.100000000000001" customHeight="1">
      <c r="A105" s="425"/>
      <c r="B105" s="235">
        <v>2</v>
      </c>
      <c r="C105" s="236" t="s">
        <v>23</v>
      </c>
      <c r="D105" s="133" t="s">
        <v>599</v>
      </c>
      <c r="E105" s="286" t="s">
        <v>748</v>
      </c>
      <c r="F105" s="296" t="s">
        <v>667</v>
      </c>
      <c r="G105" s="236">
        <v>2022</v>
      </c>
      <c r="H105" s="253">
        <v>1539.8</v>
      </c>
      <c r="I105" s="224" t="s">
        <v>591</v>
      </c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>
        <v>8</v>
      </c>
      <c r="AA105" s="24"/>
      <c r="AB105" s="24"/>
      <c r="AC105" s="24"/>
    </row>
    <row r="106" spans="1:29" ht="20.100000000000001" customHeight="1">
      <c r="A106" s="425"/>
      <c r="B106" s="238">
        <v>3</v>
      </c>
      <c r="C106" s="349" t="s">
        <v>23</v>
      </c>
      <c r="D106" s="82" t="s">
        <v>750</v>
      </c>
      <c r="E106" s="293" t="s">
        <v>718</v>
      </c>
      <c r="F106" s="350" t="s">
        <v>746</v>
      </c>
      <c r="G106" s="239">
        <v>2022</v>
      </c>
      <c r="H106" s="254">
        <v>359</v>
      </c>
      <c r="I106" s="230" t="s">
        <v>705</v>
      </c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</row>
    <row r="107" spans="1:29" ht="20.100000000000001" customHeight="1">
      <c r="A107" s="425"/>
      <c r="B107" s="238">
        <v>4</v>
      </c>
      <c r="C107" s="349" t="s">
        <v>23</v>
      </c>
      <c r="D107" s="82" t="s">
        <v>750</v>
      </c>
      <c r="E107" s="293" t="s">
        <v>719</v>
      </c>
      <c r="F107" s="350" t="s">
        <v>745</v>
      </c>
      <c r="G107" s="239">
        <v>2022</v>
      </c>
      <c r="H107" s="254">
        <v>214</v>
      </c>
      <c r="I107" s="230" t="s">
        <v>705</v>
      </c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</row>
    <row r="108" spans="1:29" ht="20.100000000000001" customHeight="1">
      <c r="A108" s="425"/>
      <c r="B108" s="198">
        <f>COUNT(B109:B109)</f>
        <v>1</v>
      </c>
      <c r="C108" s="198" t="s">
        <v>71</v>
      </c>
      <c r="D108" s="198"/>
      <c r="E108" s="294"/>
      <c r="F108" s="295"/>
      <c r="G108" s="199"/>
      <c r="H108" s="331">
        <f>SUM(H109:H109)</f>
        <v>2230</v>
      </c>
      <c r="I108" s="266"/>
      <c r="J108" s="266">
        <f t="shared" ref="J108:AC108" si="24">SUM(J109:J109)</f>
        <v>0</v>
      </c>
      <c r="K108" s="266">
        <f t="shared" si="24"/>
        <v>0</v>
      </c>
      <c r="L108" s="266">
        <f t="shared" si="24"/>
        <v>0</v>
      </c>
      <c r="M108" s="266">
        <f t="shared" si="24"/>
        <v>0</v>
      </c>
      <c r="N108" s="266">
        <f t="shared" si="24"/>
        <v>0</v>
      </c>
      <c r="O108" s="266">
        <f t="shared" si="24"/>
        <v>8</v>
      </c>
      <c r="P108" s="266">
        <f t="shared" si="24"/>
        <v>0</v>
      </c>
      <c r="Q108" s="266">
        <f t="shared" si="24"/>
        <v>0</v>
      </c>
      <c r="R108" s="266">
        <f t="shared" si="24"/>
        <v>0</v>
      </c>
      <c r="S108" s="266">
        <f t="shared" si="24"/>
        <v>0</v>
      </c>
      <c r="T108" s="266">
        <f t="shared" si="24"/>
        <v>0</v>
      </c>
      <c r="U108" s="266">
        <f t="shared" si="24"/>
        <v>0</v>
      </c>
      <c r="V108" s="266">
        <f t="shared" si="24"/>
        <v>0</v>
      </c>
      <c r="W108" s="266">
        <f t="shared" si="24"/>
        <v>0</v>
      </c>
      <c r="X108" s="266">
        <f t="shared" si="24"/>
        <v>0</v>
      </c>
      <c r="Y108" s="266">
        <f t="shared" si="24"/>
        <v>0</v>
      </c>
      <c r="Z108" s="266">
        <f t="shared" si="24"/>
        <v>6</v>
      </c>
      <c r="AA108" s="266">
        <f t="shared" si="24"/>
        <v>0</v>
      </c>
      <c r="AB108" s="266">
        <f t="shared" si="24"/>
        <v>0</v>
      </c>
      <c r="AC108" s="266">
        <f t="shared" si="24"/>
        <v>0</v>
      </c>
    </row>
    <row r="109" spans="1:29" ht="20.100000000000001" customHeight="1">
      <c r="A109" s="425"/>
      <c r="B109" s="238">
        <v>1</v>
      </c>
      <c r="C109" s="351" t="s">
        <v>717</v>
      </c>
      <c r="D109" s="82" t="s">
        <v>750</v>
      </c>
      <c r="E109" s="293" t="s">
        <v>751</v>
      </c>
      <c r="F109" s="350" t="s">
        <v>757</v>
      </c>
      <c r="G109" s="239">
        <v>2022</v>
      </c>
      <c r="H109" s="254">
        <v>2230</v>
      </c>
      <c r="I109" s="230" t="s">
        <v>705</v>
      </c>
      <c r="J109" s="39"/>
      <c r="K109" s="39"/>
      <c r="L109" s="39"/>
      <c r="M109" s="39"/>
      <c r="N109" s="39"/>
      <c r="O109" s="39">
        <v>8</v>
      </c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>
        <v>6</v>
      </c>
      <c r="AA109" s="39"/>
      <c r="AB109" s="39"/>
      <c r="AC109" s="39"/>
    </row>
    <row r="110" spans="1:29" s="263" customFormat="1" ht="20.100000000000001" customHeight="1" thickBot="1">
      <c r="A110" s="426"/>
      <c r="B110" s="225">
        <f>SUM(B68,B70,B83,B85,B89,B92,B103,B108)</f>
        <v>34</v>
      </c>
      <c r="C110" s="225"/>
      <c r="D110" s="225"/>
      <c r="E110" s="297"/>
      <c r="F110" s="297"/>
      <c r="G110" s="225"/>
      <c r="H110" s="250">
        <f t="shared" ref="H110:AC110" si="25">SUM(H68,H70,H83,H85,H89,H92,H103,H108)</f>
        <v>219669.9</v>
      </c>
      <c r="I110" s="250">
        <f t="shared" si="25"/>
        <v>0</v>
      </c>
      <c r="J110" s="250">
        <f t="shared" si="25"/>
        <v>2</v>
      </c>
      <c r="K110" s="250">
        <f t="shared" si="25"/>
        <v>0</v>
      </c>
      <c r="L110" s="250">
        <f t="shared" si="25"/>
        <v>18</v>
      </c>
      <c r="M110" s="250">
        <f t="shared" si="25"/>
        <v>46</v>
      </c>
      <c r="N110" s="250">
        <f t="shared" si="25"/>
        <v>1</v>
      </c>
      <c r="O110" s="250">
        <f t="shared" si="25"/>
        <v>160</v>
      </c>
      <c r="P110" s="250">
        <f t="shared" si="25"/>
        <v>303</v>
      </c>
      <c r="Q110" s="250">
        <f t="shared" si="25"/>
        <v>14</v>
      </c>
      <c r="R110" s="250">
        <f t="shared" si="25"/>
        <v>5</v>
      </c>
      <c r="S110" s="250">
        <f t="shared" si="25"/>
        <v>11</v>
      </c>
      <c r="T110" s="250">
        <f t="shared" si="25"/>
        <v>113</v>
      </c>
      <c r="U110" s="250">
        <f t="shared" si="25"/>
        <v>5</v>
      </c>
      <c r="V110" s="250">
        <f t="shared" si="25"/>
        <v>3</v>
      </c>
      <c r="W110" s="250">
        <f t="shared" si="25"/>
        <v>0</v>
      </c>
      <c r="X110" s="250">
        <f t="shared" si="25"/>
        <v>2</v>
      </c>
      <c r="Y110" s="250">
        <f t="shared" si="25"/>
        <v>3</v>
      </c>
      <c r="Z110" s="250">
        <f t="shared" si="25"/>
        <v>352</v>
      </c>
      <c r="AA110" s="250">
        <f t="shared" si="25"/>
        <v>33</v>
      </c>
      <c r="AB110" s="250">
        <f t="shared" si="25"/>
        <v>56</v>
      </c>
      <c r="AC110" s="250">
        <f t="shared" si="25"/>
        <v>20</v>
      </c>
    </row>
    <row r="111" spans="1:29" ht="20.100000000000001" customHeight="1">
      <c r="A111" s="424" t="s">
        <v>554</v>
      </c>
      <c r="B111" s="19">
        <f>COUNT(B112)</f>
        <v>1</v>
      </c>
      <c r="C111" s="91" t="s">
        <v>64</v>
      </c>
      <c r="D111" s="91"/>
      <c r="E111" s="283"/>
      <c r="F111" s="196"/>
      <c r="G111" s="92"/>
      <c r="H111" s="95">
        <f t="shared" ref="H111:AC111" si="26">SUM(H112:H112)</f>
        <v>54000</v>
      </c>
      <c r="I111" s="227"/>
      <c r="J111" s="227">
        <f t="shared" si="26"/>
        <v>2</v>
      </c>
      <c r="K111" s="227">
        <f t="shared" si="26"/>
        <v>0</v>
      </c>
      <c r="L111" s="227">
        <f t="shared" si="26"/>
        <v>1</v>
      </c>
      <c r="M111" s="227">
        <f t="shared" si="26"/>
        <v>1</v>
      </c>
      <c r="N111" s="227">
        <f t="shared" si="26"/>
        <v>0</v>
      </c>
      <c r="O111" s="227">
        <f t="shared" si="26"/>
        <v>72</v>
      </c>
      <c r="P111" s="227">
        <f t="shared" si="26"/>
        <v>1</v>
      </c>
      <c r="Q111" s="227">
        <f t="shared" si="26"/>
        <v>0</v>
      </c>
      <c r="R111" s="227">
        <f t="shared" si="26"/>
        <v>0</v>
      </c>
      <c r="S111" s="227">
        <f t="shared" si="26"/>
        <v>0</v>
      </c>
      <c r="T111" s="227">
        <f t="shared" si="26"/>
        <v>2</v>
      </c>
      <c r="U111" s="227">
        <f t="shared" si="26"/>
        <v>0</v>
      </c>
      <c r="V111" s="227">
        <f t="shared" si="26"/>
        <v>1</v>
      </c>
      <c r="W111" s="227">
        <f t="shared" si="26"/>
        <v>0</v>
      </c>
      <c r="X111" s="227">
        <f t="shared" si="26"/>
        <v>0</v>
      </c>
      <c r="Y111" s="227">
        <f t="shared" si="26"/>
        <v>0</v>
      </c>
      <c r="Z111" s="227">
        <f t="shared" si="26"/>
        <v>0</v>
      </c>
      <c r="AA111" s="227">
        <f t="shared" si="26"/>
        <v>0</v>
      </c>
      <c r="AB111" s="227">
        <f t="shared" si="26"/>
        <v>0</v>
      </c>
      <c r="AC111" s="227">
        <f t="shared" si="26"/>
        <v>0</v>
      </c>
    </row>
    <row r="112" spans="1:29" s="264" customFormat="1" ht="20.100000000000001" customHeight="1">
      <c r="A112" s="425"/>
      <c r="B112" s="82">
        <v>1</v>
      </c>
      <c r="C112" s="82" t="s">
        <v>245</v>
      </c>
      <c r="D112" s="82" t="s">
        <v>39</v>
      </c>
      <c r="E112" s="289" t="s">
        <v>265</v>
      </c>
      <c r="F112" s="289" t="s">
        <v>732</v>
      </c>
      <c r="G112" s="83">
        <v>2012</v>
      </c>
      <c r="H112" s="201">
        <v>54000</v>
      </c>
      <c r="I112" s="240"/>
      <c r="J112" s="135">
        <v>2</v>
      </c>
      <c r="K112" s="135"/>
      <c r="L112" s="135">
        <v>1</v>
      </c>
      <c r="M112" s="135">
        <v>1</v>
      </c>
      <c r="N112" s="135"/>
      <c r="O112" s="135">
        <v>72</v>
      </c>
      <c r="P112" s="135">
        <v>1</v>
      </c>
      <c r="Q112" s="135"/>
      <c r="R112" s="135"/>
      <c r="S112" s="135"/>
      <c r="T112" s="135">
        <v>2</v>
      </c>
      <c r="U112" s="135"/>
      <c r="V112" s="135">
        <v>1</v>
      </c>
      <c r="W112" s="135"/>
      <c r="X112" s="135"/>
      <c r="Y112" s="135"/>
      <c r="Z112" s="135"/>
      <c r="AA112" s="135"/>
      <c r="AB112" s="135"/>
      <c r="AC112" s="135"/>
    </row>
    <row r="113" spans="1:29" ht="20.100000000000001" customHeight="1">
      <c r="A113" s="425"/>
      <c r="B113" s="19">
        <f>COUNT(B114:B116)</f>
        <v>3</v>
      </c>
      <c r="C113" s="19" t="s">
        <v>56</v>
      </c>
      <c r="D113" s="19"/>
      <c r="E113" s="275"/>
      <c r="F113" s="186"/>
      <c r="G113" s="20"/>
      <c r="H113" s="21">
        <f>SUM(H114:H116)</f>
        <v>1684</v>
      </c>
      <c r="I113" s="209"/>
      <c r="J113" s="209">
        <f t="shared" ref="J113:AC113" si="27">SUM(J114:J116)</f>
        <v>0</v>
      </c>
      <c r="K113" s="209">
        <f t="shared" si="27"/>
        <v>0</v>
      </c>
      <c r="L113" s="209">
        <f t="shared" si="27"/>
        <v>1</v>
      </c>
      <c r="M113" s="209">
        <f t="shared" si="27"/>
        <v>1</v>
      </c>
      <c r="N113" s="209">
        <f t="shared" si="27"/>
        <v>0</v>
      </c>
      <c r="O113" s="209">
        <f t="shared" si="27"/>
        <v>8</v>
      </c>
      <c r="P113" s="209">
        <f t="shared" si="27"/>
        <v>0</v>
      </c>
      <c r="Q113" s="209">
        <f t="shared" si="27"/>
        <v>1</v>
      </c>
      <c r="R113" s="209">
        <f t="shared" si="27"/>
        <v>0</v>
      </c>
      <c r="S113" s="209">
        <f t="shared" si="27"/>
        <v>0</v>
      </c>
      <c r="T113" s="209">
        <f t="shared" si="27"/>
        <v>7</v>
      </c>
      <c r="U113" s="209">
        <f t="shared" si="27"/>
        <v>0</v>
      </c>
      <c r="V113" s="209">
        <f t="shared" si="27"/>
        <v>0</v>
      </c>
      <c r="W113" s="209">
        <f t="shared" si="27"/>
        <v>0</v>
      </c>
      <c r="X113" s="209">
        <f t="shared" si="27"/>
        <v>0</v>
      </c>
      <c r="Y113" s="209">
        <f t="shared" si="27"/>
        <v>0</v>
      </c>
      <c r="Z113" s="209">
        <f t="shared" si="27"/>
        <v>0</v>
      </c>
      <c r="AA113" s="209">
        <f t="shared" si="27"/>
        <v>0</v>
      </c>
      <c r="AB113" s="209">
        <f t="shared" si="27"/>
        <v>0</v>
      </c>
      <c r="AC113" s="209">
        <f t="shared" si="27"/>
        <v>0</v>
      </c>
    </row>
    <row r="114" spans="1:29" s="260" customFormat="1" ht="20.100000000000001" customHeight="1">
      <c r="A114" s="425"/>
      <c r="B114" s="22">
        <v>1</v>
      </c>
      <c r="C114" s="22" t="s">
        <v>251</v>
      </c>
      <c r="D114" s="82" t="s">
        <v>599</v>
      </c>
      <c r="E114" s="278" t="s">
        <v>266</v>
      </c>
      <c r="F114" s="278" t="s">
        <v>267</v>
      </c>
      <c r="G114" s="210">
        <v>2018</v>
      </c>
      <c r="H114" s="26">
        <v>491</v>
      </c>
      <c r="I114" s="24"/>
      <c r="J114" s="24"/>
      <c r="K114" s="24"/>
      <c r="L114" s="24"/>
      <c r="M114" s="24">
        <v>1</v>
      </c>
      <c r="N114" s="24"/>
      <c r="O114" s="24">
        <v>2</v>
      </c>
      <c r="P114" s="24"/>
      <c r="Q114" s="24"/>
      <c r="R114" s="24"/>
      <c r="S114" s="24"/>
      <c r="T114" s="24">
        <v>4</v>
      </c>
      <c r="U114" s="24"/>
      <c r="V114" s="24"/>
      <c r="W114" s="24"/>
      <c r="X114" s="24"/>
      <c r="Y114" s="24"/>
      <c r="Z114" s="24"/>
      <c r="AA114" s="24"/>
      <c r="AB114" s="24"/>
      <c r="AC114" s="24"/>
    </row>
    <row r="115" spans="1:29" s="260" customFormat="1" ht="20.100000000000001" customHeight="1">
      <c r="A115" s="425"/>
      <c r="B115" s="22">
        <v>2</v>
      </c>
      <c r="C115" s="22" t="s">
        <v>251</v>
      </c>
      <c r="D115" s="82" t="s">
        <v>750</v>
      </c>
      <c r="E115" s="278" t="s">
        <v>268</v>
      </c>
      <c r="F115" s="278" t="s">
        <v>269</v>
      </c>
      <c r="G115" s="210">
        <v>2019</v>
      </c>
      <c r="H115" s="26">
        <v>640</v>
      </c>
      <c r="I115" s="24"/>
      <c r="J115" s="24"/>
      <c r="K115" s="24"/>
      <c r="L115" s="24">
        <v>1</v>
      </c>
      <c r="M115" s="24"/>
      <c r="N115" s="24"/>
      <c r="O115" s="24">
        <v>6</v>
      </c>
      <c r="P115" s="24"/>
      <c r="Q115" s="24">
        <v>1</v>
      </c>
      <c r="R115" s="24"/>
      <c r="S115" s="24"/>
      <c r="T115" s="24">
        <v>3</v>
      </c>
      <c r="U115" s="24"/>
      <c r="V115" s="24"/>
      <c r="W115" s="24"/>
      <c r="X115" s="24"/>
      <c r="Y115" s="24"/>
      <c r="Z115" s="24"/>
      <c r="AA115" s="24"/>
      <c r="AB115" s="24"/>
      <c r="AC115" s="24"/>
    </row>
    <row r="116" spans="1:29" s="260" customFormat="1" ht="20.100000000000001" customHeight="1">
      <c r="A116" s="425"/>
      <c r="B116" s="22">
        <v>3</v>
      </c>
      <c r="C116" s="22" t="s">
        <v>251</v>
      </c>
      <c r="D116" s="82" t="s">
        <v>750</v>
      </c>
      <c r="E116" s="278" t="s">
        <v>270</v>
      </c>
      <c r="F116" s="278" t="s">
        <v>271</v>
      </c>
      <c r="G116" s="210">
        <v>2019</v>
      </c>
      <c r="H116" s="26">
        <v>553</v>
      </c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</row>
    <row r="117" spans="1:29" s="263" customFormat="1" ht="20.100000000000001" customHeight="1" thickBot="1">
      <c r="A117" s="426"/>
      <c r="B117" s="225">
        <f>SUM(B111,B113)</f>
        <v>4</v>
      </c>
      <c r="C117" s="93"/>
      <c r="D117" s="93"/>
      <c r="E117" s="281"/>
      <c r="F117" s="282"/>
      <c r="G117" s="94"/>
      <c r="H117" s="250">
        <f>SUM(H111,H113)</f>
        <v>55684</v>
      </c>
      <c r="I117" s="226"/>
      <c r="J117" s="225">
        <f t="shared" ref="J117:AC117" si="28">SUM(J111,J113)</f>
        <v>2</v>
      </c>
      <c r="K117" s="225">
        <f t="shared" si="28"/>
        <v>0</v>
      </c>
      <c r="L117" s="225">
        <f t="shared" si="28"/>
        <v>2</v>
      </c>
      <c r="M117" s="225">
        <f t="shared" si="28"/>
        <v>2</v>
      </c>
      <c r="N117" s="225">
        <f t="shared" si="28"/>
        <v>0</v>
      </c>
      <c r="O117" s="225">
        <f t="shared" si="28"/>
        <v>80</v>
      </c>
      <c r="P117" s="225">
        <f t="shared" si="28"/>
        <v>1</v>
      </c>
      <c r="Q117" s="225">
        <f t="shared" si="28"/>
        <v>1</v>
      </c>
      <c r="R117" s="225">
        <f t="shared" si="28"/>
        <v>0</v>
      </c>
      <c r="S117" s="225">
        <f t="shared" si="28"/>
        <v>0</v>
      </c>
      <c r="T117" s="225">
        <f t="shared" si="28"/>
        <v>9</v>
      </c>
      <c r="U117" s="225">
        <f t="shared" si="28"/>
        <v>0</v>
      </c>
      <c r="V117" s="225">
        <f t="shared" si="28"/>
        <v>1</v>
      </c>
      <c r="W117" s="225">
        <f t="shared" si="28"/>
        <v>0</v>
      </c>
      <c r="X117" s="225">
        <f t="shared" si="28"/>
        <v>0</v>
      </c>
      <c r="Y117" s="225">
        <f t="shared" si="28"/>
        <v>0</v>
      </c>
      <c r="Z117" s="225">
        <f t="shared" si="28"/>
        <v>0</v>
      </c>
      <c r="AA117" s="225">
        <f t="shared" si="28"/>
        <v>0</v>
      </c>
      <c r="AB117" s="225">
        <f t="shared" si="28"/>
        <v>0</v>
      </c>
      <c r="AC117" s="225">
        <f t="shared" si="28"/>
        <v>0</v>
      </c>
    </row>
    <row r="118" spans="1:29" s="257" customFormat="1" ht="20.100000000000001" customHeight="1">
      <c r="A118" s="424" t="s">
        <v>555</v>
      </c>
      <c r="B118" s="19">
        <f>COUNT(B119)</f>
        <v>1</v>
      </c>
      <c r="C118" s="91" t="s">
        <v>63</v>
      </c>
      <c r="D118" s="91"/>
      <c r="E118" s="283"/>
      <c r="F118" s="196"/>
      <c r="G118" s="92"/>
      <c r="H118" s="95">
        <f t="shared" ref="H118:AC118" si="29">SUM(H119:H119)</f>
        <v>7175.5</v>
      </c>
      <c r="I118" s="227"/>
      <c r="J118" s="227">
        <f t="shared" si="29"/>
        <v>0</v>
      </c>
      <c r="K118" s="227">
        <f t="shared" si="29"/>
        <v>0</v>
      </c>
      <c r="L118" s="227">
        <f t="shared" si="29"/>
        <v>0</v>
      </c>
      <c r="M118" s="227">
        <f t="shared" si="29"/>
        <v>0</v>
      </c>
      <c r="N118" s="227">
        <f t="shared" si="29"/>
        <v>0</v>
      </c>
      <c r="O118" s="227">
        <f t="shared" si="29"/>
        <v>6</v>
      </c>
      <c r="P118" s="227">
        <f t="shared" si="29"/>
        <v>0</v>
      </c>
      <c r="Q118" s="227">
        <f t="shared" si="29"/>
        <v>0</v>
      </c>
      <c r="R118" s="227">
        <f t="shared" si="29"/>
        <v>0</v>
      </c>
      <c r="S118" s="227">
        <f t="shared" si="29"/>
        <v>0</v>
      </c>
      <c r="T118" s="227">
        <f t="shared" si="29"/>
        <v>0</v>
      </c>
      <c r="U118" s="227">
        <f t="shared" si="29"/>
        <v>0</v>
      </c>
      <c r="V118" s="227">
        <f t="shared" si="29"/>
        <v>0</v>
      </c>
      <c r="W118" s="227">
        <f t="shared" si="29"/>
        <v>0</v>
      </c>
      <c r="X118" s="227">
        <f t="shared" si="29"/>
        <v>0</v>
      </c>
      <c r="Y118" s="227">
        <f t="shared" si="29"/>
        <v>0</v>
      </c>
      <c r="Z118" s="227">
        <f t="shared" si="29"/>
        <v>11</v>
      </c>
      <c r="AA118" s="227">
        <f t="shared" si="29"/>
        <v>0</v>
      </c>
      <c r="AB118" s="227">
        <f t="shared" si="29"/>
        <v>0</v>
      </c>
      <c r="AC118" s="227">
        <f t="shared" si="29"/>
        <v>0</v>
      </c>
    </row>
    <row r="119" spans="1:29" ht="20.100000000000001" customHeight="1">
      <c r="A119" s="425"/>
      <c r="B119" s="22">
        <v>1</v>
      </c>
      <c r="C119" s="22" t="s">
        <v>187</v>
      </c>
      <c r="D119" s="82" t="s">
        <v>597</v>
      </c>
      <c r="E119" s="185" t="s">
        <v>272</v>
      </c>
      <c r="F119" s="185" t="s">
        <v>733</v>
      </c>
      <c r="G119" s="24">
        <v>2021</v>
      </c>
      <c r="H119" s="26">
        <v>7175.5</v>
      </c>
      <c r="I119" s="241" t="s">
        <v>593</v>
      </c>
      <c r="J119" s="24"/>
      <c r="K119" s="24"/>
      <c r="L119" s="24"/>
      <c r="M119" s="24"/>
      <c r="N119" s="24"/>
      <c r="O119" s="24">
        <v>6</v>
      </c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>
        <v>11</v>
      </c>
      <c r="AA119" s="24"/>
      <c r="AB119" s="24"/>
      <c r="AC119" s="24"/>
    </row>
    <row r="120" spans="1:29" s="259" customFormat="1" ht="20.100000000000001" customHeight="1">
      <c r="A120" s="425"/>
      <c r="B120" s="19">
        <f>COUNT(B121:B125)</f>
        <v>5</v>
      </c>
      <c r="C120" s="19" t="s">
        <v>46</v>
      </c>
      <c r="D120" s="19"/>
      <c r="E120" s="275"/>
      <c r="F120" s="186"/>
      <c r="G120" s="20"/>
      <c r="H120" s="21">
        <f>SUM(H121:H125)</f>
        <v>9069.4</v>
      </c>
      <c r="I120" s="209"/>
      <c r="J120" s="209">
        <f t="shared" ref="J120:AC120" si="30">SUM(J121:J125)</f>
        <v>0</v>
      </c>
      <c r="K120" s="209">
        <f t="shared" si="30"/>
        <v>0</v>
      </c>
      <c r="L120" s="209">
        <f t="shared" si="30"/>
        <v>0</v>
      </c>
      <c r="M120" s="209">
        <f t="shared" si="30"/>
        <v>5</v>
      </c>
      <c r="N120" s="209">
        <f t="shared" si="30"/>
        <v>0</v>
      </c>
      <c r="O120" s="209">
        <f t="shared" si="30"/>
        <v>6</v>
      </c>
      <c r="P120" s="209">
        <f t="shared" si="30"/>
        <v>16</v>
      </c>
      <c r="Q120" s="209">
        <f t="shared" si="30"/>
        <v>0</v>
      </c>
      <c r="R120" s="209">
        <f t="shared" si="30"/>
        <v>0</v>
      </c>
      <c r="S120" s="209">
        <f t="shared" si="30"/>
        <v>0</v>
      </c>
      <c r="T120" s="209">
        <f t="shared" si="30"/>
        <v>12</v>
      </c>
      <c r="U120" s="209">
        <f t="shared" si="30"/>
        <v>0</v>
      </c>
      <c r="V120" s="209">
        <f t="shared" si="30"/>
        <v>0</v>
      </c>
      <c r="W120" s="209">
        <f t="shared" si="30"/>
        <v>0</v>
      </c>
      <c r="X120" s="209">
        <f t="shared" si="30"/>
        <v>0</v>
      </c>
      <c r="Y120" s="209">
        <f t="shared" si="30"/>
        <v>0</v>
      </c>
      <c r="Z120" s="209">
        <f t="shared" si="30"/>
        <v>31</v>
      </c>
      <c r="AA120" s="209">
        <f t="shared" si="30"/>
        <v>0</v>
      </c>
      <c r="AB120" s="209">
        <f t="shared" si="30"/>
        <v>0</v>
      </c>
      <c r="AC120" s="209">
        <f t="shared" si="30"/>
        <v>0</v>
      </c>
    </row>
    <row r="121" spans="1:29" s="257" customFormat="1" ht="20.100000000000001" customHeight="1">
      <c r="A121" s="425"/>
      <c r="B121" s="22">
        <v>1</v>
      </c>
      <c r="C121" s="82" t="s">
        <v>730</v>
      </c>
      <c r="D121" s="82" t="s">
        <v>597</v>
      </c>
      <c r="E121" s="185" t="s">
        <v>734</v>
      </c>
      <c r="F121" s="185" t="s">
        <v>606</v>
      </c>
      <c r="G121" s="24">
        <v>2021</v>
      </c>
      <c r="H121" s="129">
        <v>2811</v>
      </c>
      <c r="I121" s="224" t="s">
        <v>592</v>
      </c>
      <c r="J121" s="197"/>
      <c r="K121" s="197"/>
      <c r="L121" s="197"/>
      <c r="M121" s="197">
        <v>2</v>
      </c>
      <c r="N121" s="197"/>
      <c r="O121" s="197">
        <v>6</v>
      </c>
      <c r="P121" s="197">
        <v>6</v>
      </c>
      <c r="Q121" s="197"/>
      <c r="R121" s="197"/>
      <c r="S121" s="197"/>
      <c r="T121" s="197">
        <v>3</v>
      </c>
      <c r="U121" s="197"/>
      <c r="V121" s="197"/>
      <c r="W121" s="197"/>
      <c r="X121" s="197"/>
      <c r="Y121" s="197"/>
      <c r="Z121" s="197">
        <v>12</v>
      </c>
      <c r="AA121" s="211"/>
      <c r="AB121" s="211"/>
      <c r="AC121" s="211"/>
    </row>
    <row r="122" spans="1:29" s="257" customFormat="1" ht="20.100000000000001" customHeight="1">
      <c r="A122" s="425"/>
      <c r="B122" s="22">
        <v>2</v>
      </c>
      <c r="C122" s="82" t="s">
        <v>730</v>
      </c>
      <c r="D122" s="82" t="s">
        <v>597</v>
      </c>
      <c r="E122" s="185" t="s">
        <v>735</v>
      </c>
      <c r="F122" s="185" t="s">
        <v>668</v>
      </c>
      <c r="G122" s="24">
        <v>2021</v>
      </c>
      <c r="H122" s="129">
        <v>2378</v>
      </c>
      <c r="I122" s="224" t="s">
        <v>592</v>
      </c>
      <c r="J122" s="197"/>
      <c r="K122" s="197"/>
      <c r="L122" s="197"/>
      <c r="M122" s="197">
        <v>1</v>
      </c>
      <c r="N122" s="197"/>
      <c r="O122" s="197"/>
      <c r="P122" s="197">
        <v>4</v>
      </c>
      <c r="Q122" s="197"/>
      <c r="R122" s="197"/>
      <c r="S122" s="197"/>
      <c r="T122" s="197">
        <v>3</v>
      </c>
      <c r="U122" s="197"/>
      <c r="V122" s="197"/>
      <c r="W122" s="197"/>
      <c r="X122" s="197"/>
      <c r="Y122" s="197"/>
      <c r="Z122" s="197">
        <v>11</v>
      </c>
      <c r="AA122" s="211"/>
      <c r="AB122" s="211"/>
      <c r="AC122" s="211"/>
    </row>
    <row r="123" spans="1:29" s="257" customFormat="1" ht="20.100000000000001" customHeight="1">
      <c r="A123" s="425"/>
      <c r="B123" s="22">
        <v>3</v>
      </c>
      <c r="C123" s="82" t="s">
        <v>730</v>
      </c>
      <c r="D123" s="82" t="s">
        <v>597</v>
      </c>
      <c r="E123" s="185" t="s">
        <v>736</v>
      </c>
      <c r="F123" s="185" t="s">
        <v>669</v>
      </c>
      <c r="G123" s="24">
        <v>2021</v>
      </c>
      <c r="H123" s="129">
        <v>2866</v>
      </c>
      <c r="I123" s="224" t="s">
        <v>592</v>
      </c>
      <c r="J123" s="197"/>
      <c r="K123" s="197"/>
      <c r="L123" s="197"/>
      <c r="M123" s="197"/>
      <c r="N123" s="197"/>
      <c r="O123" s="197"/>
      <c r="P123" s="197"/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211"/>
      <c r="AB123" s="211"/>
      <c r="AC123" s="211"/>
    </row>
    <row r="124" spans="1:29" s="257" customFormat="1" ht="20.100000000000001" customHeight="1">
      <c r="A124" s="425"/>
      <c r="B124" s="22">
        <v>4</v>
      </c>
      <c r="C124" s="82" t="s">
        <v>730</v>
      </c>
      <c r="D124" s="82" t="s">
        <v>597</v>
      </c>
      <c r="E124" s="185" t="s">
        <v>739</v>
      </c>
      <c r="F124" s="185" t="s">
        <v>737</v>
      </c>
      <c r="G124" s="24">
        <v>2021</v>
      </c>
      <c r="H124" s="129">
        <v>504.3</v>
      </c>
      <c r="I124" s="224" t="s">
        <v>592</v>
      </c>
      <c r="J124" s="197"/>
      <c r="K124" s="197"/>
      <c r="L124" s="197"/>
      <c r="M124" s="197">
        <v>1</v>
      </c>
      <c r="N124" s="197"/>
      <c r="O124" s="197"/>
      <c r="P124" s="197">
        <v>3</v>
      </c>
      <c r="Q124" s="197"/>
      <c r="R124" s="197"/>
      <c r="S124" s="197"/>
      <c r="T124" s="197">
        <v>3</v>
      </c>
      <c r="U124" s="197"/>
      <c r="V124" s="197"/>
      <c r="W124" s="197"/>
      <c r="X124" s="197"/>
      <c r="Y124" s="197"/>
      <c r="Z124" s="197">
        <v>4</v>
      </c>
      <c r="AA124" s="211"/>
      <c r="AB124" s="211"/>
      <c r="AC124" s="211"/>
    </row>
    <row r="125" spans="1:29" s="257" customFormat="1" ht="20.100000000000001" customHeight="1">
      <c r="A125" s="425"/>
      <c r="B125" s="22">
        <v>5</v>
      </c>
      <c r="C125" s="82" t="s">
        <v>730</v>
      </c>
      <c r="D125" s="82" t="s">
        <v>597</v>
      </c>
      <c r="E125" s="185" t="s">
        <v>740</v>
      </c>
      <c r="F125" s="185" t="s">
        <v>738</v>
      </c>
      <c r="G125" s="24">
        <v>2021</v>
      </c>
      <c r="H125" s="129">
        <v>510.1</v>
      </c>
      <c r="I125" s="224" t="s">
        <v>592</v>
      </c>
      <c r="J125" s="197"/>
      <c r="K125" s="197"/>
      <c r="L125" s="197"/>
      <c r="M125" s="197">
        <v>1</v>
      </c>
      <c r="N125" s="197"/>
      <c r="O125" s="197"/>
      <c r="P125" s="197">
        <v>3</v>
      </c>
      <c r="Q125" s="197"/>
      <c r="R125" s="197"/>
      <c r="S125" s="197"/>
      <c r="T125" s="197">
        <v>3</v>
      </c>
      <c r="U125" s="197"/>
      <c r="V125" s="197"/>
      <c r="W125" s="197"/>
      <c r="X125" s="197"/>
      <c r="Y125" s="197"/>
      <c r="Z125" s="197">
        <v>4</v>
      </c>
      <c r="AA125" s="211"/>
      <c r="AB125" s="211"/>
      <c r="AC125" s="211"/>
    </row>
    <row r="126" spans="1:29" ht="20.100000000000001" customHeight="1">
      <c r="A126" s="425"/>
      <c r="B126" s="19">
        <f>COUNT(B127:B130)</f>
        <v>4</v>
      </c>
      <c r="C126" s="19" t="s">
        <v>57</v>
      </c>
      <c r="D126" s="19"/>
      <c r="E126" s="275"/>
      <c r="F126" s="186"/>
      <c r="G126" s="20"/>
      <c r="H126" s="246">
        <f>SUM(H127:H130)</f>
        <v>520</v>
      </c>
      <c r="I126" s="209"/>
      <c r="J126" s="76">
        <f t="shared" ref="J126:AC126" si="31">SUM(J127:J130)</f>
        <v>0</v>
      </c>
      <c r="K126" s="76">
        <f t="shared" si="31"/>
        <v>0</v>
      </c>
      <c r="L126" s="76">
        <f t="shared" si="31"/>
        <v>0</v>
      </c>
      <c r="M126" s="76">
        <f t="shared" si="31"/>
        <v>0</v>
      </c>
      <c r="N126" s="76">
        <f t="shared" si="31"/>
        <v>0</v>
      </c>
      <c r="O126" s="76">
        <f t="shared" si="31"/>
        <v>0</v>
      </c>
      <c r="P126" s="76">
        <f t="shared" si="31"/>
        <v>14</v>
      </c>
      <c r="Q126" s="76">
        <f t="shared" si="31"/>
        <v>0</v>
      </c>
      <c r="R126" s="76">
        <f t="shared" si="31"/>
        <v>0</v>
      </c>
      <c r="S126" s="76">
        <f t="shared" si="31"/>
        <v>0</v>
      </c>
      <c r="T126" s="76">
        <f t="shared" si="31"/>
        <v>0</v>
      </c>
      <c r="U126" s="76">
        <f t="shared" si="31"/>
        <v>0</v>
      </c>
      <c r="V126" s="76">
        <f t="shared" si="31"/>
        <v>0</v>
      </c>
      <c r="W126" s="76">
        <f t="shared" si="31"/>
        <v>0</v>
      </c>
      <c r="X126" s="76">
        <f t="shared" si="31"/>
        <v>0</v>
      </c>
      <c r="Y126" s="76">
        <f t="shared" si="31"/>
        <v>0</v>
      </c>
      <c r="Z126" s="76">
        <f t="shared" si="31"/>
        <v>0</v>
      </c>
      <c r="AA126" s="76">
        <f t="shared" si="31"/>
        <v>0</v>
      </c>
      <c r="AB126" s="76">
        <f t="shared" si="31"/>
        <v>0</v>
      </c>
      <c r="AC126" s="76">
        <f t="shared" si="31"/>
        <v>0</v>
      </c>
    </row>
    <row r="127" spans="1:29" ht="20.100000000000001" customHeight="1">
      <c r="A127" s="425"/>
      <c r="B127" s="217">
        <v>1</v>
      </c>
      <c r="C127" s="218" t="s">
        <v>23</v>
      </c>
      <c r="D127" s="82" t="s">
        <v>597</v>
      </c>
      <c r="E127" s="280" t="s">
        <v>273</v>
      </c>
      <c r="F127" s="280" t="s">
        <v>274</v>
      </c>
      <c r="G127" s="218">
        <v>2021</v>
      </c>
      <c r="H127" s="247">
        <v>134</v>
      </c>
      <c r="I127" s="224" t="s">
        <v>592</v>
      </c>
      <c r="J127" s="218"/>
      <c r="K127" s="218"/>
      <c r="L127" s="218"/>
      <c r="M127" s="218"/>
      <c r="N127" s="218"/>
      <c r="O127" s="218"/>
      <c r="P127" s="197">
        <v>4</v>
      </c>
      <c r="Q127" s="218"/>
      <c r="R127" s="218"/>
      <c r="S127" s="218"/>
      <c r="T127" s="218"/>
      <c r="U127" s="218"/>
      <c r="V127" s="218"/>
      <c r="W127" s="218"/>
      <c r="X127" s="218"/>
      <c r="Y127" s="218"/>
      <c r="Z127" s="218"/>
      <c r="AA127" s="218"/>
      <c r="AB127" s="218"/>
      <c r="AC127" s="218"/>
    </row>
    <row r="128" spans="1:29" ht="20.100000000000001" customHeight="1">
      <c r="A128" s="425"/>
      <c r="B128" s="217">
        <v>2</v>
      </c>
      <c r="C128" s="218" t="s">
        <v>23</v>
      </c>
      <c r="D128" s="82" t="s">
        <v>597</v>
      </c>
      <c r="E128" s="280" t="s">
        <v>165</v>
      </c>
      <c r="F128" s="280" t="s">
        <v>275</v>
      </c>
      <c r="G128" s="218">
        <v>2021</v>
      </c>
      <c r="H128" s="247">
        <v>137</v>
      </c>
      <c r="I128" s="224" t="s">
        <v>592</v>
      </c>
      <c r="J128" s="218"/>
      <c r="K128" s="218"/>
      <c r="L128" s="218"/>
      <c r="M128" s="218"/>
      <c r="N128" s="218"/>
      <c r="O128" s="218"/>
      <c r="P128" s="197">
        <v>3</v>
      </c>
      <c r="Q128" s="218"/>
      <c r="R128" s="218"/>
      <c r="S128" s="218"/>
      <c r="T128" s="218"/>
      <c r="U128" s="218"/>
      <c r="V128" s="218"/>
      <c r="W128" s="218"/>
      <c r="X128" s="218"/>
      <c r="Y128" s="218"/>
      <c r="Z128" s="218"/>
      <c r="AA128" s="218"/>
      <c r="AB128" s="218"/>
      <c r="AC128" s="218"/>
    </row>
    <row r="129" spans="1:29" ht="20.100000000000001" customHeight="1">
      <c r="A129" s="425"/>
      <c r="B129" s="217">
        <v>3</v>
      </c>
      <c r="C129" s="218" t="s">
        <v>23</v>
      </c>
      <c r="D129" s="82" t="s">
        <v>597</v>
      </c>
      <c r="E129" s="280" t="s">
        <v>166</v>
      </c>
      <c r="F129" s="280" t="s">
        <v>276</v>
      </c>
      <c r="G129" s="218">
        <v>2021</v>
      </c>
      <c r="H129" s="247">
        <v>124</v>
      </c>
      <c r="I129" s="224" t="s">
        <v>592</v>
      </c>
      <c r="J129" s="218"/>
      <c r="K129" s="218"/>
      <c r="L129" s="218"/>
      <c r="M129" s="218"/>
      <c r="N129" s="218"/>
      <c r="O129" s="218"/>
      <c r="P129" s="197">
        <v>4</v>
      </c>
      <c r="Q129" s="218"/>
      <c r="R129" s="218"/>
      <c r="S129" s="218"/>
      <c r="T129" s="218"/>
      <c r="U129" s="218"/>
      <c r="V129" s="218"/>
      <c r="W129" s="218"/>
      <c r="X129" s="218"/>
      <c r="Y129" s="218"/>
      <c r="Z129" s="218"/>
      <c r="AA129" s="218"/>
      <c r="AB129" s="218"/>
      <c r="AC129" s="218"/>
    </row>
    <row r="130" spans="1:29" ht="20.100000000000001" customHeight="1">
      <c r="A130" s="425"/>
      <c r="B130" s="217">
        <v>4</v>
      </c>
      <c r="C130" s="218" t="s">
        <v>23</v>
      </c>
      <c r="D130" s="82" t="s">
        <v>597</v>
      </c>
      <c r="E130" s="280" t="s">
        <v>167</v>
      </c>
      <c r="F130" s="280" t="s">
        <v>277</v>
      </c>
      <c r="G130" s="218">
        <v>2021</v>
      </c>
      <c r="H130" s="247">
        <v>125</v>
      </c>
      <c r="I130" s="224" t="s">
        <v>592</v>
      </c>
      <c r="J130" s="218"/>
      <c r="K130" s="218"/>
      <c r="L130" s="218"/>
      <c r="M130" s="218"/>
      <c r="N130" s="218"/>
      <c r="O130" s="218"/>
      <c r="P130" s="197">
        <v>3</v>
      </c>
      <c r="Q130" s="218"/>
      <c r="R130" s="218"/>
      <c r="S130" s="218"/>
      <c r="T130" s="218"/>
      <c r="U130" s="218"/>
      <c r="V130" s="218"/>
      <c r="W130" s="218"/>
      <c r="X130" s="218"/>
      <c r="Y130" s="218"/>
      <c r="Z130" s="218"/>
      <c r="AA130" s="218"/>
      <c r="AB130" s="218"/>
      <c r="AC130" s="218"/>
    </row>
    <row r="131" spans="1:29" s="263" customFormat="1" ht="20.100000000000001" customHeight="1" thickBot="1">
      <c r="A131" s="426"/>
      <c r="B131" s="225">
        <f>SUM(B118,B120,B126)</f>
        <v>10</v>
      </c>
      <c r="C131" s="93"/>
      <c r="D131" s="93"/>
      <c r="E131" s="281"/>
      <c r="F131" s="282"/>
      <c r="G131" s="94"/>
      <c r="H131" s="250">
        <f>SUM(H118,H120,H126)</f>
        <v>16764.900000000001</v>
      </c>
      <c r="I131" s="226"/>
      <c r="J131" s="225">
        <f t="shared" ref="J131:AC131" si="32">SUM(J118,J120,J126)</f>
        <v>0</v>
      </c>
      <c r="K131" s="225">
        <f t="shared" si="32"/>
        <v>0</v>
      </c>
      <c r="L131" s="225">
        <f t="shared" si="32"/>
        <v>0</v>
      </c>
      <c r="M131" s="225">
        <f t="shared" si="32"/>
        <v>5</v>
      </c>
      <c r="N131" s="225">
        <f t="shared" si="32"/>
        <v>0</v>
      </c>
      <c r="O131" s="225">
        <f t="shared" si="32"/>
        <v>12</v>
      </c>
      <c r="P131" s="225">
        <f t="shared" si="32"/>
        <v>30</v>
      </c>
      <c r="Q131" s="225">
        <f t="shared" si="32"/>
        <v>0</v>
      </c>
      <c r="R131" s="225">
        <f t="shared" si="32"/>
        <v>0</v>
      </c>
      <c r="S131" s="225">
        <f t="shared" si="32"/>
        <v>0</v>
      </c>
      <c r="T131" s="225">
        <f t="shared" si="32"/>
        <v>12</v>
      </c>
      <c r="U131" s="225">
        <f t="shared" si="32"/>
        <v>0</v>
      </c>
      <c r="V131" s="225">
        <f t="shared" si="32"/>
        <v>0</v>
      </c>
      <c r="W131" s="225">
        <f t="shared" si="32"/>
        <v>0</v>
      </c>
      <c r="X131" s="225">
        <f t="shared" si="32"/>
        <v>0</v>
      </c>
      <c r="Y131" s="225">
        <f t="shared" si="32"/>
        <v>0</v>
      </c>
      <c r="Z131" s="225">
        <f t="shared" si="32"/>
        <v>42</v>
      </c>
      <c r="AA131" s="225">
        <f t="shared" si="32"/>
        <v>0</v>
      </c>
      <c r="AB131" s="225">
        <f t="shared" si="32"/>
        <v>0</v>
      </c>
      <c r="AC131" s="225">
        <f t="shared" si="32"/>
        <v>0</v>
      </c>
    </row>
  </sheetData>
  <autoFilter ref="A1:AC131" xr:uid="{00000000-0009-0000-0000-000003000000}">
    <filterColumn colId="0" showButton="0"/>
    <filterColumn colId="1" showButton="0"/>
    <filterColumn colId="2" showButton="0"/>
  </autoFilter>
  <mergeCells count="6">
    <mergeCell ref="A118:A131"/>
    <mergeCell ref="A1:D1"/>
    <mergeCell ref="A5:A42"/>
    <mergeCell ref="A43:A67"/>
    <mergeCell ref="A68:A110"/>
    <mergeCell ref="A111:A117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26" orientation="portrait" r:id="rId1"/>
  <headerFooter>
    <oddFooter xml:space="preserve">&amp;C중부권역 &amp;P/&amp;N </oddFooter>
  </headerFooter>
  <ignoredErrors>
    <ignoredError sqref="G83:G84 G9:G22 G67:G81 G33:G44 G47:G50 G53:G54 G58:G63 G24:G31" numberStoredAsText="1"/>
    <ignoredError sqref="I86:I87 I90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143"/>
  <sheetViews>
    <sheetView view="pageBreakPreview" zoomScale="85" zoomScaleNormal="70" zoomScaleSheetLayoutView="85" workbookViewId="0">
      <pane ySplit="3" topLeftCell="A4" activePane="bottomLeft" state="frozen"/>
      <selection activeCell="B5" sqref="A5:XFD105"/>
      <selection pane="bottomLeft" activeCell="A2" sqref="A2"/>
    </sheetView>
  </sheetViews>
  <sheetFormatPr defaultRowHeight="10.5"/>
  <cols>
    <col min="1" max="1" width="10.625" style="333" customWidth="1"/>
    <col min="2" max="2" width="4.75" style="333" customWidth="1"/>
    <col min="3" max="3" width="7" style="333" customWidth="1"/>
    <col min="4" max="4" width="7" style="333" bestFit="1" customWidth="1"/>
    <col min="5" max="5" width="29.625" style="337" customWidth="1"/>
    <col min="6" max="6" width="30.875" style="337" bestFit="1" customWidth="1"/>
    <col min="7" max="7" width="8.5" style="78" customWidth="1"/>
    <col min="8" max="8" width="8.5" style="348" bestFit="1" customWidth="1"/>
    <col min="9" max="9" width="22.25" style="333" customWidth="1"/>
    <col min="10" max="13" width="7.5" style="333" bestFit="1" customWidth="1"/>
    <col min="14" max="14" width="8.875" style="333" bestFit="1" customWidth="1"/>
    <col min="15" max="15" width="10.125" style="333" customWidth="1"/>
    <col min="16" max="16" width="7.5" style="333" bestFit="1" customWidth="1"/>
    <col min="17" max="17" width="8.875" style="333" bestFit="1" customWidth="1"/>
    <col min="18" max="20" width="7.5" style="333" bestFit="1" customWidth="1"/>
    <col min="21" max="21" width="9.5" style="333" customWidth="1"/>
    <col min="22" max="22" width="7.5" style="333" bestFit="1" customWidth="1"/>
    <col min="23" max="23" width="8.875" style="333" bestFit="1" customWidth="1"/>
    <col min="24" max="25" width="9.25" style="333" customWidth="1"/>
    <col min="26" max="27" width="10.625" style="333" bestFit="1" customWidth="1"/>
    <col min="28" max="29" width="8" style="333" bestFit="1" customWidth="1"/>
    <col min="30" max="16384" width="9" style="333"/>
  </cols>
  <sheetData>
    <row r="1" spans="1:29" ht="33" customHeight="1">
      <c r="A1" s="433" t="s">
        <v>68</v>
      </c>
      <c r="B1" s="433"/>
      <c r="C1" s="433"/>
      <c r="D1" s="433"/>
      <c r="E1" s="267" t="s">
        <v>603</v>
      </c>
      <c r="F1" s="338"/>
      <c r="G1" s="75"/>
      <c r="H1" s="346"/>
      <c r="J1" s="332"/>
    </row>
    <row r="2" spans="1:29" s="300" customFormat="1" ht="20.100000000000001" customHeight="1">
      <c r="A2" s="154" t="s">
        <v>550</v>
      </c>
      <c r="B2" s="154" t="s">
        <v>7</v>
      </c>
      <c r="C2" s="154" t="s">
        <v>62</v>
      </c>
      <c r="D2" s="154" t="s">
        <v>600</v>
      </c>
      <c r="E2" s="269" t="s">
        <v>0</v>
      </c>
      <c r="F2" s="270" t="s">
        <v>35</v>
      </c>
      <c r="G2" s="155" t="s">
        <v>8</v>
      </c>
      <c r="H2" s="243" t="s">
        <v>36</v>
      </c>
      <c r="I2" s="204" t="s">
        <v>132</v>
      </c>
      <c r="J2" s="204" t="s">
        <v>114</v>
      </c>
      <c r="K2" s="204" t="s">
        <v>114</v>
      </c>
      <c r="L2" s="204" t="s">
        <v>115</v>
      </c>
      <c r="M2" s="204" t="s">
        <v>115</v>
      </c>
      <c r="N2" s="204" t="s">
        <v>115</v>
      </c>
      <c r="O2" s="204" t="s">
        <v>115</v>
      </c>
      <c r="P2" s="204" t="s">
        <v>115</v>
      </c>
      <c r="Q2" s="204" t="s">
        <v>116</v>
      </c>
      <c r="R2" s="204" t="s">
        <v>116</v>
      </c>
      <c r="S2" s="204" t="s">
        <v>116</v>
      </c>
      <c r="T2" s="204" t="s">
        <v>123</v>
      </c>
      <c r="U2" s="204" t="s">
        <v>124</v>
      </c>
      <c r="V2" s="204" t="s">
        <v>124</v>
      </c>
      <c r="W2" s="204" t="s">
        <v>124</v>
      </c>
      <c r="X2" s="204" t="s">
        <v>128</v>
      </c>
      <c r="Y2" s="204" t="s">
        <v>128</v>
      </c>
      <c r="Z2" s="204" t="s">
        <v>128</v>
      </c>
      <c r="AA2" s="204" t="s">
        <v>128</v>
      </c>
      <c r="AB2" s="204" t="s">
        <v>128</v>
      </c>
      <c r="AC2" s="204" t="s">
        <v>128</v>
      </c>
    </row>
    <row r="3" spans="1:29" s="300" customFormat="1" ht="20.100000000000001" customHeight="1">
      <c r="A3" s="156"/>
      <c r="B3" s="156"/>
      <c r="C3" s="156"/>
      <c r="D3" s="156"/>
      <c r="E3" s="271"/>
      <c r="F3" s="272"/>
      <c r="G3" s="157"/>
      <c r="H3" s="244"/>
      <c r="I3" s="206"/>
      <c r="J3" s="206" t="s">
        <v>113</v>
      </c>
      <c r="K3" s="206" t="s">
        <v>133</v>
      </c>
      <c r="L3" s="206" t="s">
        <v>706</v>
      </c>
      <c r="M3" s="206" t="s">
        <v>119</v>
      </c>
      <c r="N3" s="206" t="s">
        <v>708</v>
      </c>
      <c r="O3" s="206" t="s">
        <v>755</v>
      </c>
      <c r="P3" s="206" t="s">
        <v>707</v>
      </c>
      <c r="Q3" s="206" t="s">
        <v>120</v>
      </c>
      <c r="R3" s="206" t="s">
        <v>121</v>
      </c>
      <c r="S3" s="206" t="s">
        <v>122</v>
      </c>
      <c r="T3" s="206" t="s">
        <v>137</v>
      </c>
      <c r="U3" s="206" t="s">
        <v>125</v>
      </c>
      <c r="V3" s="206" t="s">
        <v>126</v>
      </c>
      <c r="W3" s="206" t="s">
        <v>127</v>
      </c>
      <c r="X3" s="206" t="s">
        <v>134</v>
      </c>
      <c r="Y3" s="206" t="s">
        <v>169</v>
      </c>
      <c r="Z3" s="206" t="s">
        <v>135</v>
      </c>
      <c r="AA3" s="206" t="s">
        <v>136</v>
      </c>
      <c r="AB3" s="206" t="s">
        <v>130</v>
      </c>
      <c r="AC3" s="206" t="s">
        <v>131</v>
      </c>
    </row>
    <row r="4" spans="1:29" s="205" customFormat="1" ht="20.100000000000001" customHeight="1">
      <c r="A4" s="207"/>
      <c r="B4" s="207">
        <f>SUM(B38,B82,B89,B94,B97,B121)</f>
        <v>88</v>
      </c>
      <c r="C4" s="207">
        <f t="shared" ref="C4:AC4" si="0">SUM(C38,C82,C89,C94,C97)</f>
        <v>0</v>
      </c>
      <c r="D4" s="207">
        <f t="shared" si="0"/>
        <v>0</v>
      </c>
      <c r="E4" s="207">
        <f t="shared" si="0"/>
        <v>0</v>
      </c>
      <c r="F4" s="207">
        <f t="shared" si="0"/>
        <v>0</v>
      </c>
      <c r="G4" s="207">
        <f t="shared" si="0"/>
        <v>0</v>
      </c>
      <c r="H4" s="245">
        <f>SUM(H38,H82,H89,H94,H97,H121)</f>
        <v>1735987.6</v>
      </c>
      <c r="I4" s="207">
        <f t="shared" si="0"/>
        <v>0</v>
      </c>
      <c r="J4" s="207">
        <f>SUM(J38,J82,J89,J94,J97,J121)</f>
        <v>13</v>
      </c>
      <c r="K4" s="207">
        <f>SUM(K38,K82,K89,K94,K97,K121)</f>
        <v>3</v>
      </c>
      <c r="L4" s="207">
        <f>SUM(L38,L82,L89,L94,L97,L121)</f>
        <v>50</v>
      </c>
      <c r="M4" s="207">
        <f>SUM(M38,M82,M89,M94,M97,M121)</f>
        <v>178</v>
      </c>
      <c r="N4" s="207">
        <f>SUM(N38,N82,N89,N94,N97,N121)</f>
        <v>0</v>
      </c>
      <c r="O4" s="207">
        <f>SUM(O38,O82,O89,O94,O97,O121)</f>
        <v>411</v>
      </c>
      <c r="P4" s="207">
        <f>SUM(P38,P82,P89,P94,P97,P121)</f>
        <v>633</v>
      </c>
      <c r="Q4" s="207">
        <f>SUM(Q38,Q82,Q89,Q94,Q97,Q121)</f>
        <v>30</v>
      </c>
      <c r="R4" s="207">
        <f>SUM(R38,R82,R89,R94,R97,R121)</f>
        <v>16</v>
      </c>
      <c r="S4" s="207">
        <f>SUM(S38,S82,S89,S94,S97,S121)</f>
        <v>20</v>
      </c>
      <c r="T4" s="207">
        <f>SUM(T38,T82,T89,T94,T97,T121)</f>
        <v>373</v>
      </c>
      <c r="U4" s="207">
        <f>SUM(U38,U82,U89,U94,U97,U121)</f>
        <v>19</v>
      </c>
      <c r="V4" s="207">
        <f>SUM(V38,V82,V89,V94,V97,V121)</f>
        <v>13</v>
      </c>
      <c r="W4" s="207">
        <f>SUM(W38,W82,W89,W94,W97,W121)</f>
        <v>1</v>
      </c>
      <c r="X4" s="207">
        <f>SUM(X38,X82,X89,X94,X97,X121)</f>
        <v>13</v>
      </c>
      <c r="Y4" s="207">
        <f>SUM(Y38,Y82,Y89,Y94,Y97,Y121)</f>
        <v>10</v>
      </c>
      <c r="Z4" s="207">
        <f>SUM(Z38,Z82,Z89,Z94,Z97,Z121)</f>
        <v>1209</v>
      </c>
      <c r="AA4" s="207">
        <f>SUM(AA38,AA82,AA89,AA94,AA97,AA121)</f>
        <v>194</v>
      </c>
      <c r="AB4" s="207">
        <f>SUM(AB38,AB82,AB89,AB94,AB97,AB121)</f>
        <v>249</v>
      </c>
      <c r="AC4" s="207">
        <f>SUM(AC38,AC82,AC89,AC94,AC97,AC121)</f>
        <v>359</v>
      </c>
    </row>
    <row r="5" spans="1:29" s="257" customFormat="1" ht="20.100000000000001" customHeight="1">
      <c r="A5" s="428" t="s">
        <v>568</v>
      </c>
      <c r="B5" s="96">
        <f>COUNT(B6:B12)</f>
        <v>7</v>
      </c>
      <c r="C5" s="19" t="s">
        <v>63</v>
      </c>
      <c r="D5" s="19"/>
      <c r="E5" s="275"/>
      <c r="F5" s="186"/>
      <c r="G5" s="20"/>
      <c r="H5" s="21">
        <f>SUM(H6:H12)</f>
        <v>187059.90000000002</v>
      </c>
      <c r="I5" s="209"/>
      <c r="J5" s="209">
        <f t="shared" ref="J5:AC5" si="1">SUM(J6:J12)</f>
        <v>3</v>
      </c>
      <c r="K5" s="209">
        <f t="shared" si="1"/>
        <v>0</v>
      </c>
      <c r="L5" s="209">
        <f t="shared" si="1"/>
        <v>6</v>
      </c>
      <c r="M5" s="209">
        <f t="shared" si="1"/>
        <v>42</v>
      </c>
      <c r="N5" s="209">
        <f t="shared" si="1"/>
        <v>0</v>
      </c>
      <c r="O5" s="209">
        <f t="shared" si="1"/>
        <v>94</v>
      </c>
      <c r="P5" s="209">
        <f t="shared" si="1"/>
        <v>119</v>
      </c>
      <c r="Q5" s="209">
        <f t="shared" si="1"/>
        <v>1</v>
      </c>
      <c r="R5" s="209">
        <f t="shared" si="1"/>
        <v>0</v>
      </c>
      <c r="S5" s="209">
        <f t="shared" si="1"/>
        <v>0</v>
      </c>
      <c r="T5" s="209">
        <f t="shared" si="1"/>
        <v>56</v>
      </c>
      <c r="U5" s="209">
        <f t="shared" si="1"/>
        <v>5</v>
      </c>
      <c r="V5" s="209">
        <f t="shared" si="1"/>
        <v>3</v>
      </c>
      <c r="W5" s="209">
        <f t="shared" si="1"/>
        <v>0</v>
      </c>
      <c r="X5" s="209">
        <f t="shared" si="1"/>
        <v>3</v>
      </c>
      <c r="Y5" s="209">
        <f t="shared" si="1"/>
        <v>3</v>
      </c>
      <c r="Z5" s="209">
        <f t="shared" si="1"/>
        <v>138</v>
      </c>
      <c r="AA5" s="209">
        <f t="shared" si="1"/>
        <v>34</v>
      </c>
      <c r="AB5" s="209">
        <f t="shared" si="1"/>
        <v>14</v>
      </c>
      <c r="AC5" s="209">
        <f t="shared" si="1"/>
        <v>4</v>
      </c>
    </row>
    <row r="6" spans="1:29" s="203" customFormat="1" ht="20.100000000000001" customHeight="1">
      <c r="A6" s="425"/>
      <c r="B6" s="85">
        <v>1</v>
      </c>
      <c r="C6" s="22" t="s">
        <v>53</v>
      </c>
      <c r="D6" s="82" t="s">
        <v>40</v>
      </c>
      <c r="E6" s="185" t="s">
        <v>73</v>
      </c>
      <c r="F6" s="185" t="s">
        <v>614</v>
      </c>
      <c r="G6" s="31">
        <v>2003</v>
      </c>
      <c r="H6" s="26">
        <v>2444</v>
      </c>
      <c r="I6" s="22"/>
      <c r="J6" s="24"/>
      <c r="K6" s="24"/>
      <c r="L6" s="24">
        <v>1</v>
      </c>
      <c r="M6" s="24">
        <v>1</v>
      </c>
      <c r="N6" s="24"/>
      <c r="O6" s="24">
        <v>7</v>
      </c>
      <c r="P6" s="24"/>
      <c r="Q6" s="24"/>
      <c r="R6" s="24"/>
      <c r="S6" s="24"/>
      <c r="T6" s="24">
        <v>2</v>
      </c>
      <c r="U6" s="24"/>
      <c r="V6" s="24"/>
      <c r="W6" s="24"/>
      <c r="X6" s="24"/>
      <c r="Y6" s="24"/>
      <c r="Z6" s="24"/>
      <c r="AA6" s="24">
        <v>3</v>
      </c>
      <c r="AB6" s="24"/>
      <c r="AC6" s="24"/>
    </row>
    <row r="7" spans="1:29" s="203" customFormat="1" ht="20.100000000000001" customHeight="1">
      <c r="A7" s="425"/>
      <c r="B7" s="85">
        <v>2</v>
      </c>
      <c r="C7" s="22" t="s">
        <v>53</v>
      </c>
      <c r="D7" s="82" t="s">
        <v>40</v>
      </c>
      <c r="E7" s="276" t="s">
        <v>74</v>
      </c>
      <c r="F7" s="185" t="s">
        <v>678</v>
      </c>
      <c r="G7" s="24">
        <v>2005</v>
      </c>
      <c r="H7" s="26">
        <v>30201.200000000001</v>
      </c>
      <c r="I7" s="22"/>
      <c r="J7" s="24"/>
      <c r="K7" s="24"/>
      <c r="L7" s="24"/>
      <c r="M7" s="24">
        <v>5</v>
      </c>
      <c r="N7" s="24"/>
      <c r="O7" s="24"/>
      <c r="P7" s="24">
        <v>21</v>
      </c>
      <c r="Q7" s="24"/>
      <c r="R7" s="24"/>
      <c r="S7" s="24"/>
      <c r="T7" s="24"/>
      <c r="U7" s="24">
        <v>1</v>
      </c>
      <c r="V7" s="24">
        <v>1</v>
      </c>
      <c r="W7" s="24"/>
      <c r="X7" s="24">
        <v>1</v>
      </c>
      <c r="Y7" s="24">
        <v>1</v>
      </c>
      <c r="Z7" s="24">
        <v>17</v>
      </c>
      <c r="AA7" s="24">
        <v>1</v>
      </c>
      <c r="AB7" s="24">
        <v>3</v>
      </c>
      <c r="AC7" s="24">
        <v>4</v>
      </c>
    </row>
    <row r="8" spans="1:29" s="203" customFormat="1" ht="20.100000000000001" customHeight="1">
      <c r="A8" s="425"/>
      <c r="B8" s="85">
        <v>3</v>
      </c>
      <c r="C8" s="22" t="s">
        <v>53</v>
      </c>
      <c r="D8" s="82" t="s">
        <v>40</v>
      </c>
      <c r="E8" s="185" t="s">
        <v>75</v>
      </c>
      <c r="F8" s="185" t="s">
        <v>615</v>
      </c>
      <c r="G8" s="24">
        <v>2005</v>
      </c>
      <c r="H8" s="26">
        <v>27794.6</v>
      </c>
      <c r="I8" s="22"/>
      <c r="J8" s="24"/>
      <c r="K8" s="24"/>
      <c r="L8" s="24">
        <v>1</v>
      </c>
      <c r="M8" s="24">
        <v>2</v>
      </c>
      <c r="N8" s="24"/>
      <c r="O8" s="24">
        <v>16</v>
      </c>
      <c r="P8" s="24">
        <v>6</v>
      </c>
      <c r="Q8" s="24"/>
      <c r="R8" s="24"/>
      <c r="S8" s="24"/>
      <c r="T8" s="24">
        <v>4</v>
      </c>
      <c r="U8" s="24"/>
      <c r="V8" s="24"/>
      <c r="W8" s="24"/>
      <c r="X8" s="24"/>
      <c r="Y8" s="24">
        <v>1</v>
      </c>
      <c r="Z8" s="24">
        <v>18</v>
      </c>
      <c r="AA8" s="24">
        <v>1</v>
      </c>
      <c r="AB8" s="24"/>
      <c r="AC8" s="24"/>
    </row>
    <row r="9" spans="1:29" s="203" customFormat="1" ht="20.100000000000001" customHeight="1">
      <c r="A9" s="425"/>
      <c r="B9" s="85">
        <v>4</v>
      </c>
      <c r="C9" s="22" t="s">
        <v>53</v>
      </c>
      <c r="D9" s="82" t="s">
        <v>40</v>
      </c>
      <c r="E9" s="276" t="s">
        <v>76</v>
      </c>
      <c r="F9" s="185" t="s">
        <v>616</v>
      </c>
      <c r="G9" s="24">
        <v>2009</v>
      </c>
      <c r="H9" s="26">
        <v>18678.599999999999</v>
      </c>
      <c r="I9" s="22"/>
      <c r="J9" s="24"/>
      <c r="K9" s="24"/>
      <c r="L9" s="24">
        <v>1</v>
      </c>
      <c r="M9" s="24">
        <v>7</v>
      </c>
      <c r="N9" s="24"/>
      <c r="O9" s="24">
        <v>9</v>
      </c>
      <c r="P9" s="24">
        <v>20</v>
      </c>
      <c r="Q9" s="24">
        <v>1</v>
      </c>
      <c r="R9" s="24"/>
      <c r="S9" s="24"/>
      <c r="T9" s="24">
        <v>5</v>
      </c>
      <c r="U9" s="24">
        <v>1</v>
      </c>
      <c r="V9" s="24">
        <v>1</v>
      </c>
      <c r="W9" s="24"/>
      <c r="X9" s="24"/>
      <c r="Y9" s="24"/>
      <c r="Z9" s="24">
        <v>17</v>
      </c>
      <c r="AA9" s="24"/>
      <c r="AB9" s="24">
        <v>4</v>
      </c>
      <c r="AC9" s="24"/>
    </row>
    <row r="10" spans="1:29" s="203" customFormat="1" ht="20.100000000000001" customHeight="1">
      <c r="A10" s="425"/>
      <c r="B10" s="85">
        <v>5</v>
      </c>
      <c r="C10" s="22" t="s">
        <v>53</v>
      </c>
      <c r="D10" s="82" t="s">
        <v>40</v>
      </c>
      <c r="E10" s="276" t="s">
        <v>77</v>
      </c>
      <c r="F10" s="185" t="s">
        <v>617</v>
      </c>
      <c r="G10" s="24">
        <v>2009</v>
      </c>
      <c r="H10" s="26">
        <v>17954.3</v>
      </c>
      <c r="I10" s="22"/>
      <c r="J10" s="24">
        <v>2</v>
      </c>
      <c r="K10" s="24"/>
      <c r="L10" s="24">
        <v>1</v>
      </c>
      <c r="M10" s="24">
        <v>14</v>
      </c>
      <c r="N10" s="24"/>
      <c r="O10" s="24">
        <v>9</v>
      </c>
      <c r="P10" s="24">
        <v>34</v>
      </c>
      <c r="Q10" s="24"/>
      <c r="R10" s="24"/>
      <c r="S10" s="24"/>
      <c r="T10" s="24">
        <v>12</v>
      </c>
      <c r="U10" s="24">
        <v>1</v>
      </c>
      <c r="V10" s="24">
        <v>1</v>
      </c>
      <c r="W10" s="24"/>
      <c r="X10" s="24">
        <v>1</v>
      </c>
      <c r="Y10" s="24"/>
      <c r="Z10" s="24">
        <v>3</v>
      </c>
      <c r="AA10" s="24">
        <v>13</v>
      </c>
      <c r="AB10" s="24">
        <v>7</v>
      </c>
      <c r="AC10" s="24"/>
    </row>
    <row r="11" spans="1:29" s="203" customFormat="1" ht="20.100000000000001" customHeight="1">
      <c r="A11" s="425"/>
      <c r="B11" s="85">
        <v>6</v>
      </c>
      <c r="C11" s="22" t="s">
        <v>53</v>
      </c>
      <c r="D11" s="82" t="s">
        <v>40</v>
      </c>
      <c r="E11" s="276" t="s">
        <v>78</v>
      </c>
      <c r="F11" s="185" t="s">
        <v>618</v>
      </c>
      <c r="G11" s="24">
        <v>2009</v>
      </c>
      <c r="H11" s="26">
        <v>46749</v>
      </c>
      <c r="I11" s="22"/>
      <c r="J11" s="24">
        <v>1</v>
      </c>
      <c r="K11" s="24"/>
      <c r="L11" s="24">
        <v>1</v>
      </c>
      <c r="M11" s="24">
        <v>10</v>
      </c>
      <c r="N11" s="24"/>
      <c r="O11" s="24">
        <v>17</v>
      </c>
      <c r="P11" s="24">
        <v>30</v>
      </c>
      <c r="Q11" s="24"/>
      <c r="R11" s="24"/>
      <c r="S11" s="24"/>
      <c r="T11" s="24">
        <v>16</v>
      </c>
      <c r="U11" s="24">
        <v>2</v>
      </c>
      <c r="V11" s="24"/>
      <c r="W11" s="24"/>
      <c r="X11" s="24">
        <v>1</v>
      </c>
      <c r="Y11" s="24">
        <v>1</v>
      </c>
      <c r="Z11" s="24">
        <v>55</v>
      </c>
      <c r="AA11" s="24">
        <v>8</v>
      </c>
      <c r="AB11" s="24"/>
      <c r="AC11" s="24"/>
    </row>
    <row r="12" spans="1:29" s="203" customFormat="1" ht="20.100000000000001" customHeight="1">
      <c r="A12" s="425"/>
      <c r="B12" s="85">
        <v>7</v>
      </c>
      <c r="C12" s="22" t="s">
        <v>53</v>
      </c>
      <c r="D12" s="82" t="s">
        <v>40</v>
      </c>
      <c r="E12" s="276" t="s">
        <v>79</v>
      </c>
      <c r="F12" s="185" t="s">
        <v>619</v>
      </c>
      <c r="G12" s="24">
        <v>2009</v>
      </c>
      <c r="H12" s="26">
        <v>43238.2</v>
      </c>
      <c r="I12" s="22"/>
      <c r="J12" s="24"/>
      <c r="K12" s="24"/>
      <c r="L12" s="24">
        <v>1</v>
      </c>
      <c r="M12" s="24">
        <v>3</v>
      </c>
      <c r="N12" s="24"/>
      <c r="O12" s="24">
        <v>36</v>
      </c>
      <c r="P12" s="24">
        <v>8</v>
      </c>
      <c r="Q12" s="24"/>
      <c r="R12" s="24"/>
      <c r="S12" s="24"/>
      <c r="T12" s="229">
        <v>17</v>
      </c>
      <c r="U12" s="24"/>
      <c r="V12" s="24"/>
      <c r="W12" s="24"/>
      <c r="X12" s="24"/>
      <c r="Y12" s="24"/>
      <c r="Z12" s="24">
        <v>28</v>
      </c>
      <c r="AA12" s="24">
        <v>8</v>
      </c>
      <c r="AB12" s="24"/>
      <c r="AC12" s="24"/>
    </row>
    <row r="13" spans="1:29" s="259" customFormat="1" ht="20.100000000000001" customHeight="1">
      <c r="A13" s="425"/>
      <c r="B13" s="96">
        <f>COUNT(B14:B26)</f>
        <v>13</v>
      </c>
      <c r="C13" s="19" t="s">
        <v>54</v>
      </c>
      <c r="D13" s="19"/>
      <c r="E13" s="275"/>
      <c r="F13" s="186"/>
      <c r="G13" s="20"/>
      <c r="H13" s="21">
        <f>SUM(H14:H26)</f>
        <v>49884.099999999991</v>
      </c>
      <c r="I13" s="209"/>
      <c r="J13" s="209">
        <f t="shared" ref="J13:AC13" si="2">SUM(J14:J26)</f>
        <v>2</v>
      </c>
      <c r="K13" s="209">
        <f t="shared" si="2"/>
        <v>1</v>
      </c>
      <c r="L13" s="209">
        <f t="shared" si="2"/>
        <v>1</v>
      </c>
      <c r="M13" s="209">
        <f t="shared" si="2"/>
        <v>27</v>
      </c>
      <c r="N13" s="209">
        <f t="shared" si="2"/>
        <v>0</v>
      </c>
      <c r="O13" s="209">
        <f t="shared" si="2"/>
        <v>43</v>
      </c>
      <c r="P13" s="209">
        <f t="shared" si="2"/>
        <v>112</v>
      </c>
      <c r="Q13" s="209">
        <f t="shared" si="2"/>
        <v>11</v>
      </c>
      <c r="R13" s="209">
        <f t="shared" si="2"/>
        <v>4</v>
      </c>
      <c r="S13" s="209">
        <f t="shared" si="2"/>
        <v>0</v>
      </c>
      <c r="T13" s="209">
        <f t="shared" si="2"/>
        <v>63</v>
      </c>
      <c r="U13" s="209">
        <f t="shared" si="2"/>
        <v>0</v>
      </c>
      <c r="V13" s="209">
        <f t="shared" si="2"/>
        <v>1</v>
      </c>
      <c r="W13" s="209">
        <f t="shared" si="2"/>
        <v>0</v>
      </c>
      <c r="X13" s="209">
        <f t="shared" si="2"/>
        <v>0</v>
      </c>
      <c r="Y13" s="209">
        <f t="shared" si="2"/>
        <v>0</v>
      </c>
      <c r="Z13" s="209">
        <f t="shared" si="2"/>
        <v>47</v>
      </c>
      <c r="AA13" s="209">
        <f t="shared" si="2"/>
        <v>23</v>
      </c>
      <c r="AB13" s="209">
        <f t="shared" si="2"/>
        <v>0</v>
      </c>
      <c r="AC13" s="209">
        <f t="shared" si="2"/>
        <v>0</v>
      </c>
    </row>
    <row r="14" spans="1:29" s="259" customFormat="1" ht="20.100000000000001" customHeight="1">
      <c r="A14" s="425"/>
      <c r="B14" s="85">
        <v>1</v>
      </c>
      <c r="C14" s="22" t="s">
        <v>72</v>
      </c>
      <c r="D14" s="82" t="s">
        <v>40</v>
      </c>
      <c r="E14" s="276" t="s">
        <v>13</v>
      </c>
      <c r="F14" s="277" t="s">
        <v>679</v>
      </c>
      <c r="G14" s="31" t="s">
        <v>10</v>
      </c>
      <c r="H14" s="26">
        <v>2483.4</v>
      </c>
      <c r="I14" s="22"/>
      <c r="J14" s="24"/>
      <c r="K14" s="24"/>
      <c r="L14" s="24"/>
      <c r="M14" s="24">
        <v>1</v>
      </c>
      <c r="N14" s="24"/>
      <c r="O14" s="24">
        <v>9</v>
      </c>
      <c r="P14" s="24">
        <v>2</v>
      </c>
      <c r="Q14" s="24"/>
      <c r="R14" s="24"/>
      <c r="S14" s="24"/>
      <c r="T14" s="24">
        <v>5</v>
      </c>
      <c r="U14" s="24"/>
      <c r="V14" s="24"/>
      <c r="W14" s="24"/>
      <c r="X14" s="24"/>
      <c r="Y14" s="24"/>
      <c r="Z14" s="24"/>
      <c r="AA14" s="24">
        <v>6</v>
      </c>
      <c r="AB14" s="24"/>
      <c r="AC14" s="24"/>
    </row>
    <row r="15" spans="1:29" s="259" customFormat="1" ht="20.100000000000001" customHeight="1">
      <c r="A15" s="425"/>
      <c r="B15" s="85">
        <v>2</v>
      </c>
      <c r="C15" s="22" t="s">
        <v>72</v>
      </c>
      <c r="D15" s="82" t="s">
        <v>40</v>
      </c>
      <c r="E15" s="276" t="s">
        <v>14</v>
      </c>
      <c r="F15" s="277" t="s">
        <v>680</v>
      </c>
      <c r="G15" s="31" t="s">
        <v>10</v>
      </c>
      <c r="H15" s="26">
        <v>4049.7</v>
      </c>
      <c r="I15" s="236"/>
      <c r="J15" s="24"/>
      <c r="K15" s="24"/>
      <c r="L15" s="24"/>
      <c r="M15" s="24">
        <v>4</v>
      </c>
      <c r="N15" s="24"/>
      <c r="O15" s="24"/>
      <c r="P15" s="24">
        <v>12</v>
      </c>
      <c r="Q15" s="24">
        <v>1</v>
      </c>
      <c r="R15" s="24"/>
      <c r="S15" s="24"/>
      <c r="T15" s="24">
        <v>4</v>
      </c>
      <c r="U15" s="24"/>
      <c r="V15" s="24"/>
      <c r="W15" s="24"/>
      <c r="X15" s="24"/>
      <c r="Y15" s="24"/>
      <c r="Z15" s="24"/>
      <c r="AA15" s="24">
        <v>5</v>
      </c>
      <c r="AB15" s="24"/>
      <c r="AC15" s="24"/>
    </row>
    <row r="16" spans="1:29" s="259" customFormat="1" ht="20.100000000000001" customHeight="1">
      <c r="A16" s="425"/>
      <c r="B16" s="85">
        <v>3</v>
      </c>
      <c r="C16" s="22" t="s">
        <v>72</v>
      </c>
      <c r="D16" s="82" t="s">
        <v>40</v>
      </c>
      <c r="E16" s="276" t="s">
        <v>83</v>
      </c>
      <c r="F16" s="277" t="s">
        <v>681</v>
      </c>
      <c r="G16" s="31" t="s">
        <v>10</v>
      </c>
      <c r="H16" s="26">
        <v>2851.7</v>
      </c>
      <c r="I16" s="22"/>
      <c r="J16" s="24">
        <v>1</v>
      </c>
      <c r="K16" s="24"/>
      <c r="L16" s="24"/>
      <c r="M16" s="24">
        <v>1</v>
      </c>
      <c r="N16" s="24"/>
      <c r="O16" s="24">
        <v>3</v>
      </c>
      <c r="P16" s="24"/>
      <c r="Q16" s="24">
        <v>1</v>
      </c>
      <c r="R16" s="24"/>
      <c r="S16" s="24"/>
      <c r="T16" s="24">
        <v>5</v>
      </c>
      <c r="U16" s="24"/>
      <c r="V16" s="24"/>
      <c r="W16" s="24"/>
      <c r="X16" s="24"/>
      <c r="Y16" s="24"/>
      <c r="Z16" s="24"/>
      <c r="AA16" s="24">
        <v>7</v>
      </c>
      <c r="AB16" s="24"/>
      <c r="AC16" s="24"/>
    </row>
    <row r="17" spans="1:29" s="259" customFormat="1" ht="20.100000000000001" customHeight="1">
      <c r="A17" s="425"/>
      <c r="B17" s="85">
        <v>4</v>
      </c>
      <c r="C17" s="22" t="s">
        <v>72</v>
      </c>
      <c r="D17" s="82" t="s">
        <v>40</v>
      </c>
      <c r="E17" s="276" t="s">
        <v>84</v>
      </c>
      <c r="F17" s="277" t="s">
        <v>682</v>
      </c>
      <c r="G17" s="24" t="s">
        <v>9</v>
      </c>
      <c r="H17" s="26">
        <v>1585</v>
      </c>
      <c r="I17" s="22"/>
      <c r="J17" s="24"/>
      <c r="K17" s="24"/>
      <c r="L17" s="24"/>
      <c r="M17" s="24">
        <v>1</v>
      </c>
      <c r="N17" s="24"/>
      <c r="O17" s="24"/>
      <c r="P17" s="24">
        <v>3</v>
      </c>
      <c r="Q17" s="24">
        <v>1</v>
      </c>
      <c r="R17" s="24">
        <v>1</v>
      </c>
      <c r="S17" s="24"/>
      <c r="T17" s="24">
        <v>6</v>
      </c>
      <c r="U17" s="24"/>
      <c r="V17" s="24"/>
      <c r="W17" s="24"/>
      <c r="X17" s="24"/>
      <c r="Y17" s="24"/>
      <c r="Z17" s="24">
        <v>6</v>
      </c>
      <c r="AA17" s="24"/>
      <c r="AB17" s="24"/>
      <c r="AC17" s="24"/>
    </row>
    <row r="18" spans="1:29" s="259" customFormat="1" ht="20.100000000000001" customHeight="1">
      <c r="A18" s="425"/>
      <c r="B18" s="85">
        <v>5</v>
      </c>
      <c r="C18" s="22" t="s">
        <v>72</v>
      </c>
      <c r="D18" s="82" t="s">
        <v>40</v>
      </c>
      <c r="E18" s="277" t="s">
        <v>85</v>
      </c>
      <c r="F18" s="277" t="s">
        <v>620</v>
      </c>
      <c r="G18" s="24" t="s">
        <v>12</v>
      </c>
      <c r="H18" s="26">
        <v>6212</v>
      </c>
      <c r="I18" s="22"/>
      <c r="J18" s="24">
        <v>1</v>
      </c>
      <c r="K18" s="24">
        <v>1</v>
      </c>
      <c r="L18" s="24">
        <v>1</v>
      </c>
      <c r="M18" s="24"/>
      <c r="N18" s="24"/>
      <c r="O18" s="24">
        <v>8</v>
      </c>
      <c r="P18" s="24"/>
      <c r="Q18" s="24"/>
      <c r="R18" s="24"/>
      <c r="S18" s="24"/>
      <c r="T18" s="24">
        <v>8</v>
      </c>
      <c r="U18" s="24"/>
      <c r="V18" s="24"/>
      <c r="W18" s="24"/>
      <c r="X18" s="24"/>
      <c r="Y18" s="24"/>
      <c r="Z18" s="24">
        <v>14</v>
      </c>
      <c r="AA18" s="24"/>
      <c r="AB18" s="24"/>
      <c r="AC18" s="24"/>
    </row>
    <row r="19" spans="1:29" s="259" customFormat="1" ht="20.100000000000001" customHeight="1">
      <c r="A19" s="425"/>
      <c r="B19" s="85">
        <v>6</v>
      </c>
      <c r="C19" s="22" t="s">
        <v>72</v>
      </c>
      <c r="D19" s="82" t="s">
        <v>40</v>
      </c>
      <c r="E19" s="276" t="s">
        <v>15</v>
      </c>
      <c r="F19" s="277" t="s">
        <v>621</v>
      </c>
      <c r="G19" s="24" t="s">
        <v>12</v>
      </c>
      <c r="H19" s="26">
        <v>6489.3</v>
      </c>
      <c r="I19" s="22"/>
      <c r="J19" s="24"/>
      <c r="K19" s="24"/>
      <c r="L19" s="24"/>
      <c r="M19" s="24">
        <v>3</v>
      </c>
      <c r="N19" s="24"/>
      <c r="O19" s="24">
        <v>12</v>
      </c>
      <c r="P19" s="24">
        <v>8</v>
      </c>
      <c r="Q19" s="24">
        <v>1</v>
      </c>
      <c r="R19" s="24"/>
      <c r="S19" s="24"/>
      <c r="T19" s="24">
        <v>5</v>
      </c>
      <c r="U19" s="24"/>
      <c r="V19" s="24">
        <v>1</v>
      </c>
      <c r="W19" s="24"/>
      <c r="X19" s="24"/>
      <c r="Y19" s="24"/>
      <c r="Z19" s="24">
        <v>2</v>
      </c>
      <c r="AA19" s="24">
        <v>5</v>
      </c>
      <c r="AB19" s="24"/>
      <c r="AC19" s="24"/>
    </row>
    <row r="20" spans="1:29" s="259" customFormat="1" ht="20.100000000000001" customHeight="1">
      <c r="A20" s="425"/>
      <c r="B20" s="85">
        <v>7</v>
      </c>
      <c r="C20" s="22" t="s">
        <v>72</v>
      </c>
      <c r="D20" s="82" t="s">
        <v>40</v>
      </c>
      <c r="E20" s="276" t="s">
        <v>86</v>
      </c>
      <c r="F20" s="277" t="s">
        <v>683</v>
      </c>
      <c r="G20" s="24" t="s">
        <v>12</v>
      </c>
      <c r="H20" s="26">
        <v>4289.7</v>
      </c>
      <c r="I20" s="22"/>
      <c r="J20" s="24"/>
      <c r="K20" s="24"/>
      <c r="L20" s="24"/>
      <c r="M20" s="24">
        <v>2</v>
      </c>
      <c r="N20" s="24"/>
      <c r="O20" s="24">
        <v>2</v>
      </c>
      <c r="P20" s="24">
        <v>14</v>
      </c>
      <c r="Q20" s="24">
        <v>1</v>
      </c>
      <c r="R20" s="24">
        <v>2</v>
      </c>
      <c r="S20" s="24"/>
      <c r="T20" s="24">
        <v>5</v>
      </c>
      <c r="U20" s="24"/>
      <c r="V20" s="24"/>
      <c r="W20" s="24"/>
      <c r="X20" s="24"/>
      <c r="Y20" s="24"/>
      <c r="Z20" s="24">
        <v>6</v>
      </c>
      <c r="AA20" s="24"/>
      <c r="AB20" s="24"/>
      <c r="AC20" s="24"/>
    </row>
    <row r="21" spans="1:29" s="257" customFormat="1" ht="20.100000000000001" customHeight="1">
      <c r="A21" s="425"/>
      <c r="B21" s="85">
        <v>8</v>
      </c>
      <c r="C21" s="22" t="s">
        <v>72</v>
      </c>
      <c r="D21" s="82" t="s">
        <v>40</v>
      </c>
      <c r="E21" s="276" t="s">
        <v>87</v>
      </c>
      <c r="F21" s="277" t="s">
        <v>684</v>
      </c>
      <c r="G21" s="24" t="s">
        <v>12</v>
      </c>
      <c r="H21" s="26">
        <v>3345.8</v>
      </c>
      <c r="I21" s="22"/>
      <c r="J21" s="24"/>
      <c r="K21" s="24"/>
      <c r="L21" s="24"/>
      <c r="M21" s="24">
        <v>1</v>
      </c>
      <c r="N21" s="24"/>
      <c r="O21" s="24"/>
      <c r="P21" s="24">
        <v>12</v>
      </c>
      <c r="Q21" s="24">
        <v>1</v>
      </c>
      <c r="R21" s="24"/>
      <c r="S21" s="24"/>
      <c r="T21" s="24">
        <v>5</v>
      </c>
      <c r="U21" s="24"/>
      <c r="V21" s="24"/>
      <c r="W21" s="24"/>
      <c r="X21" s="24"/>
      <c r="Y21" s="24"/>
      <c r="Z21" s="24">
        <v>4</v>
      </c>
      <c r="AA21" s="24"/>
      <c r="AB21" s="24"/>
      <c r="AC21" s="24"/>
    </row>
    <row r="22" spans="1:29" s="203" customFormat="1" ht="20.100000000000001" customHeight="1">
      <c r="A22" s="425"/>
      <c r="B22" s="85">
        <v>9</v>
      </c>
      <c r="C22" s="22" t="s">
        <v>72</v>
      </c>
      <c r="D22" s="82" t="s">
        <v>40</v>
      </c>
      <c r="E22" s="276" t="s">
        <v>88</v>
      </c>
      <c r="F22" s="277" t="s">
        <v>685</v>
      </c>
      <c r="G22" s="24" t="s">
        <v>12</v>
      </c>
      <c r="H22" s="26">
        <v>3894</v>
      </c>
      <c r="I22" s="22"/>
      <c r="J22" s="24"/>
      <c r="K22" s="24"/>
      <c r="L22" s="24"/>
      <c r="M22" s="24">
        <v>5</v>
      </c>
      <c r="N22" s="24"/>
      <c r="O22" s="24">
        <v>4</v>
      </c>
      <c r="P22" s="24">
        <v>24</v>
      </c>
      <c r="Q22" s="24">
        <v>1</v>
      </c>
      <c r="R22" s="24">
        <v>1</v>
      </c>
      <c r="S22" s="24"/>
      <c r="T22" s="24">
        <v>5</v>
      </c>
      <c r="U22" s="24"/>
      <c r="V22" s="24"/>
      <c r="W22" s="24"/>
      <c r="X22" s="24"/>
      <c r="Y22" s="24"/>
      <c r="Z22" s="24">
        <v>5</v>
      </c>
      <c r="AA22" s="24"/>
      <c r="AB22" s="24"/>
      <c r="AC22" s="24"/>
    </row>
    <row r="23" spans="1:29" s="203" customFormat="1" ht="20.100000000000001" customHeight="1">
      <c r="A23" s="425"/>
      <c r="B23" s="85">
        <v>10</v>
      </c>
      <c r="C23" s="22" t="s">
        <v>72</v>
      </c>
      <c r="D23" s="82" t="s">
        <v>40</v>
      </c>
      <c r="E23" s="276" t="s">
        <v>16</v>
      </c>
      <c r="F23" s="277" t="s">
        <v>686</v>
      </c>
      <c r="G23" s="24" t="s">
        <v>12</v>
      </c>
      <c r="H23" s="26">
        <v>1789</v>
      </c>
      <c r="I23" s="22"/>
      <c r="J23" s="24"/>
      <c r="K23" s="24"/>
      <c r="L23" s="24"/>
      <c r="M23" s="24">
        <v>2</v>
      </c>
      <c r="N23" s="24"/>
      <c r="O23" s="24"/>
      <c r="P23" s="24">
        <v>14</v>
      </c>
      <c r="Q23" s="24">
        <v>1</v>
      </c>
      <c r="R23" s="24"/>
      <c r="S23" s="24"/>
      <c r="T23" s="24">
        <v>5</v>
      </c>
      <c r="U23" s="24"/>
      <c r="V23" s="24"/>
      <c r="W23" s="24"/>
      <c r="X23" s="24"/>
      <c r="Y23" s="24"/>
      <c r="Z23" s="24"/>
      <c r="AA23" s="24"/>
      <c r="AB23" s="24"/>
      <c r="AC23" s="24"/>
    </row>
    <row r="24" spans="1:29" s="203" customFormat="1" ht="20.100000000000001" customHeight="1">
      <c r="A24" s="425"/>
      <c r="B24" s="85">
        <v>11</v>
      </c>
      <c r="C24" s="22" t="s">
        <v>72</v>
      </c>
      <c r="D24" s="82" t="s">
        <v>40</v>
      </c>
      <c r="E24" s="276" t="s">
        <v>89</v>
      </c>
      <c r="F24" s="277" t="s">
        <v>622</v>
      </c>
      <c r="G24" s="24" t="s">
        <v>12</v>
      </c>
      <c r="H24" s="26">
        <v>2397.6999999999998</v>
      </c>
      <c r="I24" s="22"/>
      <c r="J24" s="24"/>
      <c r="K24" s="24"/>
      <c r="L24" s="24"/>
      <c r="M24" s="24">
        <v>1</v>
      </c>
      <c r="N24" s="24"/>
      <c r="O24" s="24">
        <v>5</v>
      </c>
      <c r="P24" s="24">
        <v>6</v>
      </c>
      <c r="Q24" s="24">
        <v>1</v>
      </c>
      <c r="R24" s="24"/>
      <c r="S24" s="24"/>
      <c r="T24" s="24">
        <v>5</v>
      </c>
      <c r="U24" s="24"/>
      <c r="V24" s="24"/>
      <c r="W24" s="24"/>
      <c r="X24" s="24"/>
      <c r="Y24" s="24"/>
      <c r="Z24" s="24">
        <v>4</v>
      </c>
      <c r="AA24" s="24"/>
      <c r="AB24" s="24"/>
      <c r="AC24" s="24"/>
    </row>
    <row r="25" spans="1:29" s="203" customFormat="1" ht="20.100000000000001" customHeight="1">
      <c r="A25" s="425"/>
      <c r="B25" s="85">
        <v>12</v>
      </c>
      <c r="C25" s="22" t="s">
        <v>72</v>
      </c>
      <c r="D25" s="82" t="s">
        <v>40</v>
      </c>
      <c r="E25" s="276" t="s">
        <v>90</v>
      </c>
      <c r="F25" s="277" t="s">
        <v>687</v>
      </c>
      <c r="G25" s="24" t="s">
        <v>12</v>
      </c>
      <c r="H25" s="26">
        <v>1671.1</v>
      </c>
      <c r="I25" s="22"/>
      <c r="J25" s="24"/>
      <c r="K25" s="24"/>
      <c r="L25" s="24"/>
      <c r="M25" s="24">
        <v>2</v>
      </c>
      <c r="N25" s="24"/>
      <c r="O25" s="24"/>
      <c r="P25" s="24">
        <v>6</v>
      </c>
      <c r="Q25" s="24">
        <v>1</v>
      </c>
      <c r="R25" s="24"/>
      <c r="S25" s="24"/>
      <c r="T25" s="24">
        <v>5</v>
      </c>
      <c r="U25" s="24"/>
      <c r="V25" s="24"/>
      <c r="W25" s="24"/>
      <c r="X25" s="24"/>
      <c r="Y25" s="24"/>
      <c r="Z25" s="24"/>
      <c r="AA25" s="24"/>
      <c r="AB25" s="24"/>
      <c r="AC25" s="24"/>
    </row>
    <row r="26" spans="1:29" s="203" customFormat="1" ht="20.100000000000001" customHeight="1">
      <c r="A26" s="425"/>
      <c r="B26" s="85">
        <v>13</v>
      </c>
      <c r="C26" s="22" t="s">
        <v>72</v>
      </c>
      <c r="D26" s="82" t="s">
        <v>40</v>
      </c>
      <c r="E26" s="276" t="s">
        <v>91</v>
      </c>
      <c r="F26" s="277" t="s">
        <v>688</v>
      </c>
      <c r="G26" s="24" t="s">
        <v>12</v>
      </c>
      <c r="H26" s="26">
        <v>8825.7000000000007</v>
      </c>
      <c r="I26" s="22"/>
      <c r="J26" s="24"/>
      <c r="K26" s="24"/>
      <c r="L26" s="24"/>
      <c r="M26" s="24">
        <v>4</v>
      </c>
      <c r="N26" s="24"/>
      <c r="O26" s="24"/>
      <c r="P26" s="24">
        <v>11</v>
      </c>
      <c r="Q26" s="24">
        <v>1</v>
      </c>
      <c r="R26" s="24"/>
      <c r="S26" s="24"/>
      <c r="T26" s="24"/>
      <c r="U26" s="24"/>
      <c r="V26" s="24"/>
      <c r="W26" s="24"/>
      <c r="X26" s="24"/>
      <c r="Y26" s="24"/>
      <c r="Z26" s="24">
        <v>6</v>
      </c>
      <c r="AA26" s="24"/>
      <c r="AB26" s="24"/>
      <c r="AC26" s="24"/>
    </row>
    <row r="27" spans="1:29" s="203" customFormat="1" ht="20.100000000000001" customHeight="1">
      <c r="A27" s="425"/>
      <c r="B27" s="96">
        <f>COUNT(B28:B29)</f>
        <v>2</v>
      </c>
      <c r="C27" s="19" t="s">
        <v>25</v>
      </c>
      <c r="D27" s="19"/>
      <c r="E27" s="275"/>
      <c r="F27" s="186"/>
      <c r="G27" s="20"/>
      <c r="H27" s="21">
        <f>SUM(H28:H29)</f>
        <v>1847.5</v>
      </c>
      <c r="I27" s="209"/>
      <c r="J27" s="209">
        <f t="shared" ref="J27:AC27" si="3">SUM(J28:J29)</f>
        <v>0</v>
      </c>
      <c r="K27" s="209">
        <f t="shared" si="3"/>
        <v>0</v>
      </c>
      <c r="L27" s="209">
        <f t="shared" si="3"/>
        <v>1</v>
      </c>
      <c r="M27" s="209">
        <f t="shared" si="3"/>
        <v>2</v>
      </c>
      <c r="N27" s="209">
        <f t="shared" si="3"/>
        <v>0</v>
      </c>
      <c r="O27" s="209">
        <f t="shared" si="3"/>
        <v>2</v>
      </c>
      <c r="P27" s="209">
        <f t="shared" si="3"/>
        <v>5</v>
      </c>
      <c r="Q27" s="209">
        <f t="shared" si="3"/>
        <v>0</v>
      </c>
      <c r="R27" s="209">
        <f t="shared" si="3"/>
        <v>0</v>
      </c>
      <c r="S27" s="209">
        <f t="shared" si="3"/>
        <v>0</v>
      </c>
      <c r="T27" s="209">
        <f t="shared" si="3"/>
        <v>5</v>
      </c>
      <c r="U27" s="209">
        <f t="shared" si="3"/>
        <v>1</v>
      </c>
      <c r="V27" s="209">
        <f t="shared" si="3"/>
        <v>0</v>
      </c>
      <c r="W27" s="209">
        <f t="shared" si="3"/>
        <v>0</v>
      </c>
      <c r="X27" s="209">
        <f t="shared" si="3"/>
        <v>0</v>
      </c>
      <c r="Y27" s="209">
        <f t="shared" si="3"/>
        <v>0</v>
      </c>
      <c r="Z27" s="209">
        <f t="shared" si="3"/>
        <v>9</v>
      </c>
      <c r="AA27" s="209">
        <f t="shared" si="3"/>
        <v>0</v>
      </c>
      <c r="AB27" s="209">
        <f t="shared" si="3"/>
        <v>0</v>
      </c>
      <c r="AC27" s="209">
        <f t="shared" si="3"/>
        <v>0</v>
      </c>
    </row>
    <row r="28" spans="1:29" s="203" customFormat="1" ht="20.100000000000001" customHeight="1">
      <c r="A28" s="425"/>
      <c r="B28" s="85">
        <v>1</v>
      </c>
      <c r="C28" s="22" t="s">
        <v>25</v>
      </c>
      <c r="D28" s="82" t="s">
        <v>40</v>
      </c>
      <c r="E28" s="277" t="s">
        <v>18</v>
      </c>
      <c r="F28" s="277" t="s">
        <v>689</v>
      </c>
      <c r="G28" s="24">
        <v>2007</v>
      </c>
      <c r="H28" s="26">
        <v>273</v>
      </c>
      <c r="I28" s="22"/>
      <c r="J28" s="24"/>
      <c r="K28" s="24"/>
      <c r="L28" s="24"/>
      <c r="M28" s="24">
        <v>1</v>
      </c>
      <c r="N28" s="24"/>
      <c r="O28" s="24"/>
      <c r="P28" s="24">
        <v>5</v>
      </c>
      <c r="Q28" s="24"/>
      <c r="R28" s="24"/>
      <c r="S28" s="24"/>
      <c r="T28" s="24"/>
      <c r="U28" s="24"/>
      <c r="V28" s="24"/>
      <c r="W28" s="24"/>
      <c r="X28" s="24"/>
      <c r="Y28" s="24"/>
      <c r="Z28" s="24">
        <v>3</v>
      </c>
      <c r="AA28" s="24"/>
      <c r="AB28" s="24"/>
      <c r="AC28" s="24"/>
    </row>
    <row r="29" spans="1:29" s="203" customFormat="1" ht="20.100000000000001" customHeight="1">
      <c r="A29" s="425"/>
      <c r="B29" s="85">
        <v>2</v>
      </c>
      <c r="C29" s="22" t="s">
        <v>25</v>
      </c>
      <c r="D29" s="82" t="s">
        <v>40</v>
      </c>
      <c r="E29" s="277" t="s">
        <v>34</v>
      </c>
      <c r="F29" s="277" t="s">
        <v>690</v>
      </c>
      <c r="G29" s="24">
        <v>2012</v>
      </c>
      <c r="H29" s="26">
        <v>1574.5</v>
      </c>
      <c r="I29" s="22"/>
      <c r="J29" s="24"/>
      <c r="K29" s="24"/>
      <c r="L29" s="24">
        <v>1</v>
      </c>
      <c r="M29" s="24">
        <v>1</v>
      </c>
      <c r="N29" s="24"/>
      <c r="O29" s="24">
        <v>2</v>
      </c>
      <c r="P29" s="24"/>
      <c r="Q29" s="24"/>
      <c r="R29" s="24"/>
      <c r="S29" s="24"/>
      <c r="T29" s="24">
        <v>5</v>
      </c>
      <c r="U29" s="24">
        <v>1</v>
      </c>
      <c r="V29" s="24"/>
      <c r="W29" s="24"/>
      <c r="X29" s="24"/>
      <c r="Y29" s="24"/>
      <c r="Z29" s="24">
        <v>6</v>
      </c>
      <c r="AA29" s="24"/>
      <c r="AB29" s="24"/>
      <c r="AC29" s="24"/>
    </row>
    <row r="30" spans="1:29" s="203" customFormat="1" ht="20.100000000000001" customHeight="1">
      <c r="A30" s="425"/>
      <c r="B30" s="96">
        <f>COUNT(B31:B31)</f>
        <v>1</v>
      </c>
      <c r="C30" s="19" t="s">
        <v>24</v>
      </c>
      <c r="D30" s="19"/>
      <c r="E30" s="275"/>
      <c r="F30" s="186"/>
      <c r="G30" s="20"/>
      <c r="H30" s="21">
        <f>SUM(H31:H31)</f>
        <v>70439.3</v>
      </c>
      <c r="I30" s="209"/>
      <c r="J30" s="209">
        <f t="shared" ref="J30:AC30" si="4">SUM(J31:J31)</f>
        <v>0</v>
      </c>
      <c r="K30" s="209">
        <f t="shared" si="4"/>
        <v>1</v>
      </c>
      <c r="L30" s="209">
        <f t="shared" si="4"/>
        <v>1</v>
      </c>
      <c r="M30" s="209">
        <f t="shared" si="4"/>
        <v>9</v>
      </c>
      <c r="N30" s="209">
        <f t="shared" si="4"/>
        <v>0</v>
      </c>
      <c r="O30" s="209">
        <f t="shared" si="4"/>
        <v>16</v>
      </c>
      <c r="P30" s="209">
        <f t="shared" si="4"/>
        <v>36</v>
      </c>
      <c r="Q30" s="209">
        <f t="shared" si="4"/>
        <v>0</v>
      </c>
      <c r="R30" s="209">
        <f t="shared" si="4"/>
        <v>0</v>
      </c>
      <c r="S30" s="209">
        <f t="shared" si="4"/>
        <v>0</v>
      </c>
      <c r="T30" s="209">
        <f t="shared" si="4"/>
        <v>9</v>
      </c>
      <c r="U30" s="209">
        <f t="shared" si="4"/>
        <v>2</v>
      </c>
      <c r="V30" s="209">
        <f t="shared" si="4"/>
        <v>1</v>
      </c>
      <c r="W30" s="209">
        <f t="shared" si="4"/>
        <v>0</v>
      </c>
      <c r="X30" s="209">
        <f t="shared" si="4"/>
        <v>1</v>
      </c>
      <c r="Y30" s="209">
        <f t="shared" si="4"/>
        <v>1</v>
      </c>
      <c r="Z30" s="209">
        <f t="shared" si="4"/>
        <v>41</v>
      </c>
      <c r="AA30" s="209">
        <f t="shared" si="4"/>
        <v>1</v>
      </c>
      <c r="AB30" s="209">
        <f t="shared" si="4"/>
        <v>12</v>
      </c>
      <c r="AC30" s="209">
        <f t="shared" si="4"/>
        <v>0</v>
      </c>
    </row>
    <row r="31" spans="1:29" s="203" customFormat="1" ht="20.100000000000001" customHeight="1">
      <c r="A31" s="425"/>
      <c r="B31" s="85">
        <v>1</v>
      </c>
      <c r="C31" s="25" t="s">
        <v>55</v>
      </c>
      <c r="D31" s="82" t="s">
        <v>59</v>
      </c>
      <c r="E31" s="277" t="s">
        <v>674</v>
      </c>
      <c r="F31" s="339" t="s">
        <v>623</v>
      </c>
      <c r="G31" s="24">
        <v>2009</v>
      </c>
      <c r="H31" s="26">
        <v>70439.3</v>
      </c>
      <c r="I31" s="22"/>
      <c r="J31" s="24"/>
      <c r="K31" s="24">
        <v>1</v>
      </c>
      <c r="L31" s="24">
        <v>1</v>
      </c>
      <c r="M31" s="24">
        <v>9</v>
      </c>
      <c r="N31" s="24"/>
      <c r="O31" s="24">
        <v>16</v>
      </c>
      <c r="P31" s="24">
        <v>36</v>
      </c>
      <c r="Q31" s="24"/>
      <c r="R31" s="24"/>
      <c r="S31" s="24"/>
      <c r="T31" s="24">
        <v>9</v>
      </c>
      <c r="U31" s="24">
        <v>2</v>
      </c>
      <c r="V31" s="24">
        <v>1</v>
      </c>
      <c r="W31" s="24"/>
      <c r="X31" s="24">
        <v>1</v>
      </c>
      <c r="Y31" s="24">
        <v>1</v>
      </c>
      <c r="Z31" s="24">
        <v>41</v>
      </c>
      <c r="AA31" s="24">
        <v>1</v>
      </c>
      <c r="AB31" s="24">
        <v>12</v>
      </c>
      <c r="AC31" s="24"/>
    </row>
    <row r="32" spans="1:29" s="203" customFormat="1" ht="20.100000000000001" customHeight="1">
      <c r="A32" s="425"/>
      <c r="B32" s="96">
        <f>COUNT(B33:B35)</f>
        <v>3</v>
      </c>
      <c r="C32" s="19" t="s">
        <v>56</v>
      </c>
      <c r="D32" s="19"/>
      <c r="E32" s="275"/>
      <c r="F32" s="186"/>
      <c r="G32" s="20"/>
      <c r="H32" s="21">
        <f>SUM(H33:H35)</f>
        <v>3772</v>
      </c>
      <c r="I32" s="209"/>
      <c r="J32" s="209">
        <f t="shared" ref="J32:AC32" si="5">SUM(J33:J35)</f>
        <v>0</v>
      </c>
      <c r="K32" s="209">
        <f t="shared" si="5"/>
        <v>0</v>
      </c>
      <c r="L32" s="209">
        <f t="shared" si="5"/>
        <v>2</v>
      </c>
      <c r="M32" s="209">
        <f t="shared" si="5"/>
        <v>1</v>
      </c>
      <c r="N32" s="209">
        <f t="shared" si="5"/>
        <v>0</v>
      </c>
      <c r="O32" s="209">
        <f t="shared" si="5"/>
        <v>8</v>
      </c>
      <c r="P32" s="209">
        <f t="shared" si="5"/>
        <v>0</v>
      </c>
      <c r="Q32" s="209">
        <f t="shared" si="5"/>
        <v>0</v>
      </c>
      <c r="R32" s="209">
        <f t="shared" si="5"/>
        <v>0</v>
      </c>
      <c r="S32" s="209">
        <f t="shared" si="5"/>
        <v>0</v>
      </c>
      <c r="T32" s="209">
        <f t="shared" si="5"/>
        <v>12</v>
      </c>
      <c r="U32" s="209">
        <f t="shared" si="5"/>
        <v>0</v>
      </c>
      <c r="V32" s="209">
        <f t="shared" si="5"/>
        <v>0</v>
      </c>
      <c r="W32" s="209">
        <f t="shared" si="5"/>
        <v>0</v>
      </c>
      <c r="X32" s="209">
        <f t="shared" si="5"/>
        <v>0</v>
      </c>
      <c r="Y32" s="209">
        <f t="shared" si="5"/>
        <v>0</v>
      </c>
      <c r="Z32" s="209">
        <f t="shared" si="5"/>
        <v>4</v>
      </c>
      <c r="AA32" s="209">
        <f t="shared" si="5"/>
        <v>0</v>
      </c>
      <c r="AB32" s="209">
        <f t="shared" si="5"/>
        <v>0</v>
      </c>
      <c r="AC32" s="209">
        <f t="shared" si="5"/>
        <v>0</v>
      </c>
    </row>
    <row r="33" spans="1:29" s="203" customFormat="1" ht="20.100000000000001" customHeight="1">
      <c r="A33" s="425"/>
      <c r="B33" s="28">
        <v>1</v>
      </c>
      <c r="C33" s="29" t="s">
        <v>56</v>
      </c>
      <c r="D33" s="181" t="s">
        <v>40</v>
      </c>
      <c r="E33" s="320" t="s">
        <v>19</v>
      </c>
      <c r="F33" s="340" t="s">
        <v>102</v>
      </c>
      <c r="G33" s="40">
        <v>2005</v>
      </c>
      <c r="H33" s="326">
        <v>2353</v>
      </c>
      <c r="I33" s="29"/>
      <c r="J33" s="40"/>
      <c r="K33" s="40"/>
      <c r="L33" s="40"/>
      <c r="M33" s="40">
        <v>1</v>
      </c>
      <c r="N33" s="40"/>
      <c r="O33" s="40">
        <v>4</v>
      </c>
      <c r="P33" s="40"/>
      <c r="Q33" s="40"/>
      <c r="R33" s="40"/>
      <c r="S33" s="40"/>
      <c r="T33" s="40">
        <v>6</v>
      </c>
      <c r="U33" s="40"/>
      <c r="V33" s="40"/>
      <c r="W33" s="40"/>
      <c r="X33" s="40"/>
      <c r="Y33" s="40"/>
      <c r="Z33" s="40">
        <v>4</v>
      </c>
      <c r="AA33" s="40"/>
      <c r="AB33" s="40"/>
      <c r="AC33" s="40"/>
    </row>
    <row r="34" spans="1:29" s="203" customFormat="1" ht="20.100000000000001" customHeight="1">
      <c r="A34" s="425"/>
      <c r="B34" s="28">
        <v>2</v>
      </c>
      <c r="C34" s="22" t="s">
        <v>56</v>
      </c>
      <c r="D34" s="82" t="s">
        <v>39</v>
      </c>
      <c r="E34" s="277" t="s">
        <v>47</v>
      </c>
      <c r="F34" s="277" t="s">
        <v>48</v>
      </c>
      <c r="G34" s="24">
        <v>2017</v>
      </c>
      <c r="H34" s="26">
        <v>1050</v>
      </c>
      <c r="I34" s="22"/>
      <c r="J34" s="24"/>
      <c r="K34" s="24"/>
      <c r="L34" s="24">
        <v>1</v>
      </c>
      <c r="M34" s="24"/>
      <c r="N34" s="24"/>
      <c r="O34" s="24">
        <v>2</v>
      </c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</row>
    <row r="35" spans="1:29" s="203" customFormat="1" ht="20.100000000000001" customHeight="1">
      <c r="A35" s="425"/>
      <c r="B35" s="28">
        <v>3</v>
      </c>
      <c r="C35" s="27" t="s">
        <v>56</v>
      </c>
      <c r="D35" s="88" t="s">
        <v>39</v>
      </c>
      <c r="E35" s="291" t="s">
        <v>49</v>
      </c>
      <c r="F35" s="291" t="s">
        <v>50</v>
      </c>
      <c r="G35" s="39">
        <v>2017</v>
      </c>
      <c r="H35" s="251">
        <v>369</v>
      </c>
      <c r="I35" s="27"/>
      <c r="J35" s="39"/>
      <c r="K35" s="39"/>
      <c r="L35" s="39">
        <v>1</v>
      </c>
      <c r="M35" s="39"/>
      <c r="N35" s="39"/>
      <c r="O35" s="39">
        <v>2</v>
      </c>
      <c r="P35" s="39"/>
      <c r="Q35" s="39"/>
      <c r="R35" s="39"/>
      <c r="S35" s="39"/>
      <c r="T35" s="39">
        <v>6</v>
      </c>
      <c r="U35" s="39"/>
      <c r="V35" s="39"/>
      <c r="W35" s="39"/>
      <c r="X35" s="39"/>
      <c r="Y35" s="39"/>
      <c r="Z35" s="39"/>
      <c r="AA35" s="39"/>
      <c r="AB35" s="39"/>
      <c r="AC35" s="39"/>
    </row>
    <row r="36" spans="1:29" s="203" customFormat="1" ht="20.100000000000001" customHeight="1">
      <c r="A36" s="425"/>
      <c r="B36" s="96">
        <f>COUNT(B37:B37)</f>
        <v>1</v>
      </c>
      <c r="C36" s="19" t="s">
        <v>57</v>
      </c>
      <c r="D36" s="19"/>
      <c r="E36" s="275"/>
      <c r="F36" s="186"/>
      <c r="G36" s="20"/>
      <c r="H36" s="21">
        <f>SUM(H37:H37)</f>
        <v>652</v>
      </c>
      <c r="I36" s="209"/>
      <c r="J36" s="209">
        <f t="shared" ref="J36:AC36" si="6">SUM(J37:J37)</f>
        <v>0</v>
      </c>
      <c r="K36" s="209">
        <f t="shared" si="6"/>
        <v>0</v>
      </c>
      <c r="L36" s="209">
        <f t="shared" si="6"/>
        <v>0</v>
      </c>
      <c r="M36" s="209">
        <f t="shared" si="6"/>
        <v>2</v>
      </c>
      <c r="N36" s="209">
        <f t="shared" si="6"/>
        <v>0</v>
      </c>
      <c r="O36" s="209">
        <f t="shared" si="6"/>
        <v>0</v>
      </c>
      <c r="P36" s="209">
        <f t="shared" si="6"/>
        <v>8</v>
      </c>
      <c r="Q36" s="209">
        <f t="shared" si="6"/>
        <v>0</v>
      </c>
      <c r="R36" s="209">
        <f t="shared" si="6"/>
        <v>0</v>
      </c>
      <c r="S36" s="209">
        <f t="shared" si="6"/>
        <v>0</v>
      </c>
      <c r="T36" s="209">
        <f t="shared" si="6"/>
        <v>4</v>
      </c>
      <c r="U36" s="209">
        <f t="shared" si="6"/>
        <v>0</v>
      </c>
      <c r="V36" s="209">
        <f t="shared" si="6"/>
        <v>0</v>
      </c>
      <c r="W36" s="209">
        <f t="shared" si="6"/>
        <v>0</v>
      </c>
      <c r="X36" s="209">
        <f t="shared" si="6"/>
        <v>0</v>
      </c>
      <c r="Y36" s="209">
        <f t="shared" si="6"/>
        <v>0</v>
      </c>
      <c r="Z36" s="209">
        <f t="shared" si="6"/>
        <v>5</v>
      </c>
      <c r="AA36" s="209">
        <f t="shared" si="6"/>
        <v>0</v>
      </c>
      <c r="AB36" s="209">
        <f t="shared" si="6"/>
        <v>0</v>
      </c>
      <c r="AC36" s="209">
        <f t="shared" si="6"/>
        <v>0</v>
      </c>
    </row>
    <row r="37" spans="1:29" s="203" customFormat="1" ht="20.100000000000001" customHeight="1">
      <c r="A37" s="425"/>
      <c r="B37" s="28">
        <v>2</v>
      </c>
      <c r="C37" s="22" t="s">
        <v>57</v>
      </c>
      <c r="D37" s="135" t="s">
        <v>40</v>
      </c>
      <c r="E37" s="187" t="s">
        <v>100</v>
      </c>
      <c r="F37" s="187" t="s">
        <v>101</v>
      </c>
      <c r="G37" s="24">
        <v>2018</v>
      </c>
      <c r="H37" s="26">
        <v>652</v>
      </c>
      <c r="I37" s="342" t="s">
        <v>181</v>
      </c>
      <c r="J37" s="302"/>
      <c r="K37" s="302"/>
      <c r="L37" s="302"/>
      <c r="M37" s="302">
        <v>2</v>
      </c>
      <c r="N37" s="302"/>
      <c r="O37" s="302"/>
      <c r="P37" s="302">
        <v>8</v>
      </c>
      <c r="Q37" s="302"/>
      <c r="R37" s="302"/>
      <c r="S37" s="302"/>
      <c r="T37" s="302">
        <v>4</v>
      </c>
      <c r="U37" s="302"/>
      <c r="V37" s="302"/>
      <c r="W37" s="302"/>
      <c r="X37" s="302"/>
      <c r="Y37" s="302"/>
      <c r="Z37" s="302">
        <v>5</v>
      </c>
      <c r="AA37" s="302"/>
      <c r="AB37" s="302"/>
      <c r="AC37" s="24"/>
    </row>
    <row r="38" spans="1:29" s="263" customFormat="1" ht="20.100000000000001" customHeight="1" thickBot="1">
      <c r="A38" s="426"/>
      <c r="B38" s="343">
        <f>SUM(B5,B13,B27,B30,B32,B36)</f>
        <v>27</v>
      </c>
      <c r="C38" s="93"/>
      <c r="D38" s="93"/>
      <c r="E38" s="281"/>
      <c r="F38" s="282"/>
      <c r="G38" s="94"/>
      <c r="H38" s="250">
        <f>SUM(H5,H13,H27,H30,H32,H36)</f>
        <v>313654.8</v>
      </c>
      <c r="I38" s="226"/>
      <c r="J38" s="225">
        <f t="shared" ref="J38:AC38" si="7">SUM(J5,J13,J27,J30,J32,J36)</f>
        <v>5</v>
      </c>
      <c r="K38" s="225">
        <f t="shared" si="7"/>
        <v>2</v>
      </c>
      <c r="L38" s="225">
        <f t="shared" si="7"/>
        <v>11</v>
      </c>
      <c r="M38" s="225">
        <f t="shared" si="7"/>
        <v>83</v>
      </c>
      <c r="N38" s="225">
        <f t="shared" si="7"/>
        <v>0</v>
      </c>
      <c r="O38" s="225">
        <f t="shared" si="7"/>
        <v>163</v>
      </c>
      <c r="P38" s="225">
        <f t="shared" si="7"/>
        <v>280</v>
      </c>
      <c r="Q38" s="225">
        <f t="shared" si="7"/>
        <v>12</v>
      </c>
      <c r="R38" s="225">
        <f t="shared" si="7"/>
        <v>4</v>
      </c>
      <c r="S38" s="225">
        <f t="shared" si="7"/>
        <v>0</v>
      </c>
      <c r="T38" s="225">
        <f t="shared" si="7"/>
        <v>149</v>
      </c>
      <c r="U38" s="225">
        <f t="shared" si="7"/>
        <v>8</v>
      </c>
      <c r="V38" s="225">
        <f t="shared" si="7"/>
        <v>5</v>
      </c>
      <c r="W38" s="225">
        <f t="shared" si="7"/>
        <v>0</v>
      </c>
      <c r="X38" s="225">
        <f t="shared" si="7"/>
        <v>4</v>
      </c>
      <c r="Y38" s="225">
        <f t="shared" si="7"/>
        <v>4</v>
      </c>
      <c r="Z38" s="225">
        <f t="shared" si="7"/>
        <v>244</v>
      </c>
      <c r="AA38" s="225">
        <f t="shared" si="7"/>
        <v>58</v>
      </c>
      <c r="AB38" s="225">
        <f t="shared" si="7"/>
        <v>26</v>
      </c>
      <c r="AC38" s="225">
        <f t="shared" si="7"/>
        <v>4</v>
      </c>
    </row>
    <row r="39" spans="1:29" s="257" customFormat="1" ht="20.100000000000001" customHeight="1">
      <c r="A39" s="424" t="s">
        <v>569</v>
      </c>
      <c r="B39" s="89">
        <f>COUNT(B40:B45)</f>
        <v>6</v>
      </c>
      <c r="C39" s="91" t="s">
        <v>63</v>
      </c>
      <c r="D39" s="91"/>
      <c r="E39" s="283"/>
      <c r="F39" s="196"/>
      <c r="G39" s="92"/>
      <c r="H39" s="95">
        <f>SUM(H40:H45)</f>
        <v>431117.49999999994</v>
      </c>
      <c r="I39" s="227"/>
      <c r="J39" s="227">
        <f t="shared" ref="J39:AC39" si="8">SUM(J40:J45)</f>
        <v>1</v>
      </c>
      <c r="K39" s="227">
        <f t="shared" si="8"/>
        <v>0</v>
      </c>
      <c r="L39" s="227">
        <f t="shared" si="8"/>
        <v>4</v>
      </c>
      <c r="M39" s="227">
        <f t="shared" si="8"/>
        <v>20</v>
      </c>
      <c r="N39" s="227">
        <f t="shared" si="8"/>
        <v>0</v>
      </c>
      <c r="O39" s="227">
        <f t="shared" si="8"/>
        <v>62</v>
      </c>
      <c r="P39" s="227">
        <f t="shared" si="8"/>
        <v>59</v>
      </c>
      <c r="Q39" s="227">
        <f t="shared" si="8"/>
        <v>2</v>
      </c>
      <c r="R39" s="227">
        <f t="shared" si="8"/>
        <v>1</v>
      </c>
      <c r="S39" s="227">
        <f t="shared" si="8"/>
        <v>1</v>
      </c>
      <c r="T39" s="227">
        <f t="shared" si="8"/>
        <v>42</v>
      </c>
      <c r="U39" s="227">
        <f t="shared" si="8"/>
        <v>3</v>
      </c>
      <c r="V39" s="227">
        <f t="shared" si="8"/>
        <v>0</v>
      </c>
      <c r="W39" s="227">
        <f t="shared" si="8"/>
        <v>0</v>
      </c>
      <c r="X39" s="227">
        <f t="shared" si="8"/>
        <v>0</v>
      </c>
      <c r="Y39" s="227">
        <f t="shared" si="8"/>
        <v>0</v>
      </c>
      <c r="Z39" s="227">
        <f t="shared" si="8"/>
        <v>314</v>
      </c>
      <c r="AA39" s="227">
        <f t="shared" si="8"/>
        <v>0</v>
      </c>
      <c r="AB39" s="227">
        <f t="shared" si="8"/>
        <v>48</v>
      </c>
      <c r="AC39" s="227">
        <f t="shared" si="8"/>
        <v>11</v>
      </c>
    </row>
    <row r="40" spans="1:29" s="203" customFormat="1" ht="20.100000000000001" customHeight="1">
      <c r="A40" s="425"/>
      <c r="B40" s="85">
        <v>1</v>
      </c>
      <c r="C40" s="22" t="s">
        <v>187</v>
      </c>
      <c r="D40" s="82" t="s">
        <v>478</v>
      </c>
      <c r="E40" s="185" t="s">
        <v>479</v>
      </c>
      <c r="F40" s="185" t="s">
        <v>480</v>
      </c>
      <c r="G40" s="31">
        <v>2016</v>
      </c>
      <c r="H40" s="26">
        <v>12039.7</v>
      </c>
      <c r="I40" s="22"/>
      <c r="J40" s="24"/>
      <c r="K40" s="24"/>
      <c r="L40" s="24">
        <v>1</v>
      </c>
      <c r="M40" s="24">
        <v>1</v>
      </c>
      <c r="N40" s="24"/>
      <c r="O40" s="24">
        <v>10</v>
      </c>
      <c r="P40" s="24">
        <v>5</v>
      </c>
      <c r="Q40" s="24"/>
      <c r="R40" s="24"/>
      <c r="S40" s="24">
        <v>1</v>
      </c>
      <c r="T40" s="24">
        <v>5</v>
      </c>
      <c r="U40" s="24"/>
      <c r="V40" s="24"/>
      <c r="W40" s="24"/>
      <c r="X40" s="24"/>
      <c r="Y40" s="24"/>
      <c r="Z40" s="24">
        <v>25</v>
      </c>
      <c r="AA40" s="24"/>
      <c r="AB40" s="24">
        <v>5</v>
      </c>
      <c r="AC40" s="24"/>
    </row>
    <row r="41" spans="1:29" s="203" customFormat="1" ht="20.100000000000001" customHeight="1">
      <c r="A41" s="425"/>
      <c r="B41" s="85">
        <v>2</v>
      </c>
      <c r="C41" s="22" t="s">
        <v>187</v>
      </c>
      <c r="D41" s="82" t="s">
        <v>478</v>
      </c>
      <c r="E41" s="276" t="s">
        <v>481</v>
      </c>
      <c r="F41" s="185" t="s">
        <v>482</v>
      </c>
      <c r="G41" s="24">
        <v>2016</v>
      </c>
      <c r="H41" s="26">
        <v>74533.899999999994</v>
      </c>
      <c r="I41" s="22"/>
      <c r="J41" s="24"/>
      <c r="K41" s="24"/>
      <c r="L41" s="24">
        <v>1</v>
      </c>
      <c r="M41" s="24">
        <v>7</v>
      </c>
      <c r="N41" s="24"/>
      <c r="O41" s="24">
        <v>10</v>
      </c>
      <c r="P41" s="24">
        <v>9</v>
      </c>
      <c r="Q41" s="24">
        <v>1</v>
      </c>
      <c r="R41" s="24">
        <v>1</v>
      </c>
      <c r="S41" s="24"/>
      <c r="T41" s="24">
        <v>14</v>
      </c>
      <c r="U41" s="24">
        <v>1</v>
      </c>
      <c r="V41" s="24"/>
      <c r="W41" s="24"/>
      <c r="X41" s="24"/>
      <c r="Y41" s="24"/>
      <c r="Z41" s="24">
        <v>50</v>
      </c>
      <c r="AA41" s="24"/>
      <c r="AB41" s="24">
        <v>23</v>
      </c>
      <c r="AC41" s="24">
        <v>6</v>
      </c>
    </row>
    <row r="42" spans="1:29" s="203" customFormat="1" ht="20.100000000000001" customHeight="1">
      <c r="A42" s="425"/>
      <c r="B42" s="85">
        <v>3</v>
      </c>
      <c r="C42" s="22" t="s">
        <v>187</v>
      </c>
      <c r="D42" s="82" t="s">
        <v>478</v>
      </c>
      <c r="E42" s="185" t="s">
        <v>483</v>
      </c>
      <c r="F42" s="185" t="s">
        <v>484</v>
      </c>
      <c r="G42" s="24">
        <v>2016</v>
      </c>
      <c r="H42" s="26">
        <v>274518.59999999998</v>
      </c>
      <c r="I42" s="22"/>
      <c r="J42" s="24">
        <v>1</v>
      </c>
      <c r="K42" s="24"/>
      <c r="L42" s="24">
        <v>2</v>
      </c>
      <c r="M42" s="24">
        <v>8</v>
      </c>
      <c r="N42" s="24"/>
      <c r="O42" s="24">
        <v>24</v>
      </c>
      <c r="P42" s="24">
        <v>26</v>
      </c>
      <c r="Q42" s="24">
        <v>1</v>
      </c>
      <c r="R42" s="24"/>
      <c r="S42" s="24"/>
      <c r="T42" s="24">
        <v>19</v>
      </c>
      <c r="U42" s="24"/>
      <c r="V42" s="24"/>
      <c r="W42" s="24"/>
      <c r="X42" s="24"/>
      <c r="Y42" s="24"/>
      <c r="Z42" s="24">
        <v>150</v>
      </c>
      <c r="AA42" s="24"/>
      <c r="AB42" s="24">
        <v>10</v>
      </c>
      <c r="AC42" s="24"/>
    </row>
    <row r="43" spans="1:29" s="203" customFormat="1" ht="20.100000000000001" customHeight="1">
      <c r="A43" s="425"/>
      <c r="B43" s="85">
        <v>4</v>
      </c>
      <c r="C43" s="22" t="s">
        <v>187</v>
      </c>
      <c r="D43" s="82" t="s">
        <v>478</v>
      </c>
      <c r="E43" s="276" t="s">
        <v>485</v>
      </c>
      <c r="F43" s="185" t="s">
        <v>486</v>
      </c>
      <c r="G43" s="24">
        <v>2016</v>
      </c>
      <c r="H43" s="26">
        <v>16049</v>
      </c>
      <c r="I43" s="22"/>
      <c r="J43" s="24"/>
      <c r="K43" s="24"/>
      <c r="L43" s="24"/>
      <c r="M43" s="24">
        <v>1</v>
      </c>
      <c r="N43" s="24"/>
      <c r="O43" s="24">
        <v>10</v>
      </c>
      <c r="P43" s="24">
        <v>3</v>
      </c>
      <c r="Q43" s="24"/>
      <c r="R43" s="24"/>
      <c r="S43" s="24"/>
      <c r="T43" s="24"/>
      <c r="U43" s="24"/>
      <c r="V43" s="24"/>
      <c r="W43" s="24"/>
      <c r="X43" s="24"/>
      <c r="Y43" s="24"/>
      <c r="Z43" s="24">
        <v>30</v>
      </c>
      <c r="AA43" s="24"/>
      <c r="AB43" s="24"/>
      <c r="AC43" s="24"/>
    </row>
    <row r="44" spans="1:29" s="203" customFormat="1" ht="20.100000000000001" customHeight="1">
      <c r="A44" s="425"/>
      <c r="B44" s="85">
        <v>5</v>
      </c>
      <c r="C44" s="22" t="s">
        <v>187</v>
      </c>
      <c r="D44" s="82" t="s">
        <v>478</v>
      </c>
      <c r="E44" s="276" t="s">
        <v>487</v>
      </c>
      <c r="F44" s="185" t="s">
        <v>488</v>
      </c>
      <c r="G44" s="24">
        <v>2016</v>
      </c>
      <c r="H44" s="26">
        <v>34892.6</v>
      </c>
      <c r="I44" s="22"/>
      <c r="J44" s="24"/>
      <c r="K44" s="24"/>
      <c r="L44" s="24"/>
      <c r="M44" s="24">
        <v>3</v>
      </c>
      <c r="N44" s="24"/>
      <c r="O44" s="24">
        <v>8</v>
      </c>
      <c r="P44" s="24">
        <v>14</v>
      </c>
      <c r="Q44" s="24"/>
      <c r="R44" s="24"/>
      <c r="S44" s="24"/>
      <c r="T44" s="24">
        <v>4</v>
      </c>
      <c r="U44" s="24">
        <v>2</v>
      </c>
      <c r="V44" s="24"/>
      <c r="W44" s="24"/>
      <c r="X44" s="24"/>
      <c r="Y44" s="24"/>
      <c r="Z44" s="24">
        <v>31</v>
      </c>
      <c r="AA44" s="24"/>
      <c r="AB44" s="24">
        <v>10</v>
      </c>
      <c r="AC44" s="24">
        <v>5</v>
      </c>
    </row>
    <row r="45" spans="1:29" s="203" customFormat="1" ht="20.100000000000001" customHeight="1">
      <c r="A45" s="425"/>
      <c r="B45" s="85">
        <v>6</v>
      </c>
      <c r="C45" s="22" t="s">
        <v>187</v>
      </c>
      <c r="D45" s="82" t="s">
        <v>478</v>
      </c>
      <c r="E45" s="276" t="s">
        <v>489</v>
      </c>
      <c r="F45" s="185" t="s">
        <v>490</v>
      </c>
      <c r="G45" s="24">
        <v>2016</v>
      </c>
      <c r="H45" s="26">
        <v>19083.7</v>
      </c>
      <c r="I45" s="22"/>
      <c r="J45" s="24"/>
      <c r="K45" s="24"/>
      <c r="L45" s="24"/>
      <c r="M45" s="24"/>
      <c r="N45" s="24"/>
      <c r="O45" s="24"/>
      <c r="P45" s="24">
        <v>2</v>
      </c>
      <c r="Q45" s="24"/>
      <c r="R45" s="24"/>
      <c r="S45" s="24"/>
      <c r="T45" s="24"/>
      <c r="U45" s="24"/>
      <c r="V45" s="24"/>
      <c r="W45" s="24"/>
      <c r="X45" s="24"/>
      <c r="Y45" s="24"/>
      <c r="Z45" s="24">
        <v>28</v>
      </c>
      <c r="AA45" s="24"/>
      <c r="AB45" s="24"/>
      <c r="AC45" s="24"/>
    </row>
    <row r="46" spans="1:29" s="259" customFormat="1" ht="20.100000000000001" customHeight="1">
      <c r="A46" s="425"/>
      <c r="B46" s="96">
        <v>2</v>
      </c>
      <c r="C46" s="19" t="s">
        <v>185</v>
      </c>
      <c r="D46" s="19"/>
      <c r="E46" s="275"/>
      <c r="F46" s="186"/>
      <c r="G46" s="20"/>
      <c r="H46" s="21">
        <f>SUM(H47:H48)</f>
        <v>63008.6</v>
      </c>
      <c r="I46" s="209"/>
      <c r="J46" s="209">
        <f t="shared" ref="J46:AC46" si="9">SUM(J47:J48)</f>
        <v>1</v>
      </c>
      <c r="K46" s="209">
        <f t="shared" si="9"/>
        <v>0</v>
      </c>
      <c r="L46" s="209">
        <f t="shared" si="9"/>
        <v>1</v>
      </c>
      <c r="M46" s="209">
        <f t="shared" si="9"/>
        <v>3</v>
      </c>
      <c r="N46" s="209">
        <f t="shared" si="9"/>
        <v>0</v>
      </c>
      <c r="O46" s="209">
        <f t="shared" si="9"/>
        <v>8</v>
      </c>
      <c r="P46" s="209">
        <f t="shared" si="9"/>
        <v>10</v>
      </c>
      <c r="Q46" s="209">
        <f t="shared" si="9"/>
        <v>0</v>
      </c>
      <c r="R46" s="209">
        <f t="shared" si="9"/>
        <v>0</v>
      </c>
      <c r="S46" s="209">
        <f t="shared" si="9"/>
        <v>0</v>
      </c>
      <c r="T46" s="209">
        <f t="shared" si="9"/>
        <v>17</v>
      </c>
      <c r="U46" s="209">
        <f t="shared" si="9"/>
        <v>0</v>
      </c>
      <c r="V46" s="209">
        <f t="shared" si="9"/>
        <v>1</v>
      </c>
      <c r="W46" s="209">
        <f t="shared" si="9"/>
        <v>0</v>
      </c>
      <c r="X46" s="209">
        <f t="shared" si="9"/>
        <v>1</v>
      </c>
      <c r="Y46" s="209">
        <f t="shared" si="9"/>
        <v>1</v>
      </c>
      <c r="Z46" s="209">
        <f t="shared" si="9"/>
        <v>67</v>
      </c>
      <c r="AA46" s="209">
        <f t="shared" si="9"/>
        <v>0</v>
      </c>
      <c r="AB46" s="209">
        <f t="shared" si="9"/>
        <v>56</v>
      </c>
      <c r="AC46" s="209">
        <f t="shared" si="9"/>
        <v>23</v>
      </c>
    </row>
    <row r="47" spans="1:29" s="203" customFormat="1" ht="20.100000000000001" customHeight="1">
      <c r="A47" s="425"/>
      <c r="B47" s="85">
        <v>1</v>
      </c>
      <c r="C47" s="22" t="s">
        <v>581</v>
      </c>
      <c r="D47" s="82" t="s">
        <v>109</v>
      </c>
      <c r="E47" s="276" t="s">
        <v>80</v>
      </c>
      <c r="F47" s="276" t="s">
        <v>82</v>
      </c>
      <c r="G47" s="24">
        <v>2016</v>
      </c>
      <c r="H47" s="26">
        <v>19710.5</v>
      </c>
      <c r="I47" s="236"/>
      <c r="J47" s="24">
        <v>1</v>
      </c>
      <c r="K47" s="237"/>
      <c r="L47" s="237">
        <v>1</v>
      </c>
      <c r="M47" s="237"/>
      <c r="N47" s="237"/>
      <c r="O47" s="237">
        <v>3</v>
      </c>
      <c r="P47" s="237"/>
      <c r="Q47" s="237"/>
      <c r="R47" s="237"/>
      <c r="S47" s="237"/>
      <c r="T47" s="237"/>
      <c r="U47" s="237"/>
      <c r="V47" s="237">
        <v>1</v>
      </c>
      <c r="W47" s="237"/>
      <c r="X47" s="237">
        <v>1</v>
      </c>
      <c r="Y47" s="237">
        <v>1</v>
      </c>
      <c r="Z47" s="237">
        <v>22</v>
      </c>
      <c r="AA47" s="237"/>
      <c r="AB47" s="237">
        <v>15</v>
      </c>
      <c r="AC47" s="237">
        <v>6</v>
      </c>
    </row>
    <row r="48" spans="1:29" s="203" customFormat="1" ht="20.100000000000001" customHeight="1">
      <c r="A48" s="425"/>
      <c r="B48" s="85">
        <v>2</v>
      </c>
      <c r="C48" s="22" t="s">
        <v>581</v>
      </c>
      <c r="D48" s="82" t="s">
        <v>109</v>
      </c>
      <c r="E48" s="276" t="s">
        <v>81</v>
      </c>
      <c r="F48" s="276" t="s">
        <v>82</v>
      </c>
      <c r="G48" s="24">
        <v>2016</v>
      </c>
      <c r="H48" s="26">
        <v>43298.1</v>
      </c>
      <c r="I48" s="236"/>
      <c r="J48" s="24"/>
      <c r="K48" s="237"/>
      <c r="L48" s="237"/>
      <c r="M48" s="237">
        <v>3</v>
      </c>
      <c r="N48" s="237"/>
      <c r="O48" s="237">
        <v>5</v>
      </c>
      <c r="P48" s="237">
        <v>10</v>
      </c>
      <c r="Q48" s="237"/>
      <c r="R48" s="237"/>
      <c r="S48" s="237"/>
      <c r="T48" s="237">
        <v>17</v>
      </c>
      <c r="U48" s="237"/>
      <c r="V48" s="237"/>
      <c r="W48" s="237"/>
      <c r="X48" s="237"/>
      <c r="Y48" s="237"/>
      <c r="Z48" s="237">
        <v>45</v>
      </c>
      <c r="AA48" s="237"/>
      <c r="AB48" s="237">
        <v>41</v>
      </c>
      <c r="AC48" s="237">
        <v>17</v>
      </c>
    </row>
    <row r="49" spans="1:29" s="259" customFormat="1" ht="20.100000000000001" customHeight="1">
      <c r="A49" s="425"/>
      <c r="B49" s="96">
        <f>COUNT(B50:B61)</f>
        <v>12</v>
      </c>
      <c r="C49" s="19" t="s">
        <v>54</v>
      </c>
      <c r="D49" s="19"/>
      <c r="E49" s="275"/>
      <c r="F49" s="186"/>
      <c r="G49" s="20"/>
      <c r="H49" s="21">
        <f>SUM(H50:H61)</f>
        <v>19209.400000000001</v>
      </c>
      <c r="I49" s="209"/>
      <c r="J49" s="209">
        <f t="shared" ref="J49:AC49" si="10">SUM(J50:J61)</f>
        <v>0</v>
      </c>
      <c r="K49" s="209">
        <f t="shared" si="10"/>
        <v>0</v>
      </c>
      <c r="L49" s="209">
        <f t="shared" si="10"/>
        <v>0</v>
      </c>
      <c r="M49" s="209">
        <f t="shared" si="10"/>
        <v>12</v>
      </c>
      <c r="N49" s="209">
        <f t="shared" si="10"/>
        <v>0</v>
      </c>
      <c r="O49" s="209">
        <f t="shared" si="10"/>
        <v>44</v>
      </c>
      <c r="P49" s="209">
        <f t="shared" si="10"/>
        <v>37</v>
      </c>
      <c r="Q49" s="209">
        <f t="shared" si="10"/>
        <v>8</v>
      </c>
      <c r="R49" s="209">
        <f t="shared" si="10"/>
        <v>8</v>
      </c>
      <c r="S49" s="209">
        <f t="shared" si="10"/>
        <v>7</v>
      </c>
      <c r="T49" s="209">
        <f t="shared" si="10"/>
        <v>47</v>
      </c>
      <c r="U49" s="209">
        <f t="shared" si="10"/>
        <v>0</v>
      </c>
      <c r="V49" s="209">
        <f t="shared" si="10"/>
        <v>1</v>
      </c>
      <c r="W49" s="209">
        <f t="shared" si="10"/>
        <v>0</v>
      </c>
      <c r="X49" s="209">
        <f t="shared" si="10"/>
        <v>0</v>
      </c>
      <c r="Y49" s="209">
        <f t="shared" si="10"/>
        <v>0</v>
      </c>
      <c r="Z49" s="209">
        <f t="shared" si="10"/>
        <v>46</v>
      </c>
      <c r="AA49" s="209">
        <f t="shared" si="10"/>
        <v>0</v>
      </c>
      <c r="AB49" s="209">
        <f t="shared" si="10"/>
        <v>0</v>
      </c>
      <c r="AC49" s="209">
        <f t="shared" si="10"/>
        <v>0</v>
      </c>
    </row>
    <row r="50" spans="1:29" s="259" customFormat="1" ht="20.100000000000001" customHeight="1">
      <c r="A50" s="425"/>
      <c r="B50" s="85">
        <v>1</v>
      </c>
      <c r="C50" s="22" t="s">
        <v>188</v>
      </c>
      <c r="D50" s="82" t="s">
        <v>478</v>
      </c>
      <c r="E50" s="276" t="s">
        <v>491</v>
      </c>
      <c r="F50" s="277" t="s">
        <v>492</v>
      </c>
      <c r="G50" s="31">
        <v>2016</v>
      </c>
      <c r="H50" s="26">
        <v>1502.3</v>
      </c>
      <c r="I50" s="22"/>
      <c r="J50" s="24"/>
      <c r="K50" s="24"/>
      <c r="L50" s="24"/>
      <c r="M50" s="24">
        <v>1</v>
      </c>
      <c r="N50" s="24"/>
      <c r="O50" s="24">
        <v>6</v>
      </c>
      <c r="P50" s="24"/>
      <c r="Q50" s="24">
        <v>1</v>
      </c>
      <c r="R50" s="24"/>
      <c r="S50" s="24">
        <v>1</v>
      </c>
      <c r="T50" s="24">
        <v>5</v>
      </c>
      <c r="U50" s="24"/>
      <c r="V50" s="24"/>
      <c r="W50" s="24"/>
      <c r="X50" s="24"/>
      <c r="Y50" s="24"/>
      <c r="Z50" s="24">
        <v>4</v>
      </c>
      <c r="AA50" s="24"/>
      <c r="AB50" s="24"/>
      <c r="AC50" s="24"/>
    </row>
    <row r="51" spans="1:29" s="259" customFormat="1" ht="20.100000000000001" customHeight="1">
      <c r="A51" s="425"/>
      <c r="B51" s="85">
        <v>2</v>
      </c>
      <c r="C51" s="22" t="s">
        <v>188</v>
      </c>
      <c r="D51" s="82" t="s">
        <v>478</v>
      </c>
      <c r="E51" s="276" t="s">
        <v>493</v>
      </c>
      <c r="F51" s="277" t="s">
        <v>494</v>
      </c>
      <c r="G51" s="31">
        <v>2016</v>
      </c>
      <c r="H51" s="26">
        <v>1592.7</v>
      </c>
      <c r="I51" s="316"/>
      <c r="J51" s="24"/>
      <c r="K51" s="24"/>
      <c r="L51" s="24"/>
      <c r="M51" s="24">
        <v>1</v>
      </c>
      <c r="N51" s="24"/>
      <c r="O51" s="24">
        <v>4</v>
      </c>
      <c r="P51" s="24">
        <v>3</v>
      </c>
      <c r="Q51" s="24">
        <v>1</v>
      </c>
      <c r="R51" s="24">
        <v>1</v>
      </c>
      <c r="S51" s="24">
        <v>1</v>
      </c>
      <c r="T51" s="24">
        <v>3</v>
      </c>
      <c r="U51" s="24"/>
      <c r="V51" s="24"/>
      <c r="W51" s="24"/>
      <c r="X51" s="24"/>
      <c r="Y51" s="24"/>
      <c r="Z51" s="24">
        <v>4</v>
      </c>
      <c r="AA51" s="24"/>
      <c r="AB51" s="24"/>
      <c r="AC51" s="24"/>
    </row>
    <row r="52" spans="1:29" s="259" customFormat="1" ht="20.100000000000001" customHeight="1">
      <c r="A52" s="425"/>
      <c r="B52" s="85">
        <v>3</v>
      </c>
      <c r="C52" s="22" t="s">
        <v>188</v>
      </c>
      <c r="D52" s="82" t="s">
        <v>478</v>
      </c>
      <c r="E52" s="276" t="s">
        <v>495</v>
      </c>
      <c r="F52" s="277" t="s">
        <v>496</v>
      </c>
      <c r="G52" s="31">
        <v>2016</v>
      </c>
      <c r="H52" s="26">
        <v>1923</v>
      </c>
      <c r="I52" s="22"/>
      <c r="J52" s="24"/>
      <c r="K52" s="24"/>
      <c r="L52" s="24"/>
      <c r="M52" s="24">
        <v>1</v>
      </c>
      <c r="N52" s="24"/>
      <c r="O52" s="24">
        <v>2</v>
      </c>
      <c r="P52" s="24">
        <v>4</v>
      </c>
      <c r="Q52" s="24"/>
      <c r="R52" s="24"/>
      <c r="S52" s="24">
        <v>1</v>
      </c>
      <c r="T52" s="24">
        <v>5</v>
      </c>
      <c r="U52" s="24"/>
      <c r="V52" s="24"/>
      <c r="W52" s="24"/>
      <c r="X52" s="24"/>
      <c r="Y52" s="24"/>
      <c r="Z52" s="24">
        <v>4</v>
      </c>
      <c r="AA52" s="24"/>
      <c r="AB52" s="24"/>
      <c r="AC52" s="24"/>
    </row>
    <row r="53" spans="1:29" s="259" customFormat="1" ht="20.100000000000001" customHeight="1">
      <c r="A53" s="425"/>
      <c r="B53" s="85">
        <v>4</v>
      </c>
      <c r="C53" s="22" t="s">
        <v>188</v>
      </c>
      <c r="D53" s="82" t="s">
        <v>478</v>
      </c>
      <c r="E53" s="276" t="s">
        <v>497</v>
      </c>
      <c r="F53" s="277" t="s">
        <v>498</v>
      </c>
      <c r="G53" s="24">
        <v>2016</v>
      </c>
      <c r="H53" s="26">
        <v>2020.2</v>
      </c>
      <c r="I53" s="22"/>
      <c r="J53" s="24"/>
      <c r="K53" s="24"/>
      <c r="L53" s="24"/>
      <c r="M53" s="24">
        <v>1</v>
      </c>
      <c r="N53" s="24"/>
      <c r="O53" s="24">
        <v>2</v>
      </c>
      <c r="P53" s="24">
        <v>3</v>
      </c>
      <c r="Q53" s="24"/>
      <c r="R53" s="24">
        <v>1</v>
      </c>
      <c r="S53" s="24">
        <v>2</v>
      </c>
      <c r="T53" s="24">
        <v>5</v>
      </c>
      <c r="U53" s="24"/>
      <c r="V53" s="24"/>
      <c r="W53" s="24"/>
      <c r="X53" s="24"/>
      <c r="Y53" s="24"/>
      <c r="Z53" s="24">
        <v>4</v>
      </c>
      <c r="AA53" s="24"/>
      <c r="AB53" s="24"/>
      <c r="AC53" s="24"/>
    </row>
    <row r="54" spans="1:29" s="259" customFormat="1" ht="20.100000000000001" customHeight="1">
      <c r="A54" s="425"/>
      <c r="B54" s="85">
        <v>5</v>
      </c>
      <c r="C54" s="22" t="s">
        <v>188</v>
      </c>
      <c r="D54" s="82" t="s">
        <v>478</v>
      </c>
      <c r="E54" s="277" t="s">
        <v>499</v>
      </c>
      <c r="F54" s="277" t="s">
        <v>500</v>
      </c>
      <c r="G54" s="24">
        <v>2016</v>
      </c>
      <c r="H54" s="26">
        <v>1503.1</v>
      </c>
      <c r="I54" s="22"/>
      <c r="J54" s="24"/>
      <c r="K54" s="24"/>
      <c r="L54" s="24"/>
      <c r="M54" s="24">
        <v>1</v>
      </c>
      <c r="N54" s="24"/>
      <c r="O54" s="24">
        <v>4</v>
      </c>
      <c r="P54" s="24">
        <v>3</v>
      </c>
      <c r="Q54" s="24">
        <v>1</v>
      </c>
      <c r="R54" s="24">
        <v>1</v>
      </c>
      <c r="S54" s="24"/>
      <c r="T54" s="24">
        <v>3</v>
      </c>
      <c r="U54" s="24"/>
      <c r="V54" s="24"/>
      <c r="W54" s="24"/>
      <c r="X54" s="24"/>
      <c r="Y54" s="24"/>
      <c r="Z54" s="24">
        <v>5</v>
      </c>
      <c r="AA54" s="24"/>
      <c r="AB54" s="24"/>
      <c r="AC54" s="24"/>
    </row>
    <row r="55" spans="1:29" s="259" customFormat="1" ht="20.100000000000001" customHeight="1">
      <c r="A55" s="425"/>
      <c r="B55" s="85">
        <v>6</v>
      </c>
      <c r="C55" s="22" t="s">
        <v>188</v>
      </c>
      <c r="D55" s="82" t="s">
        <v>478</v>
      </c>
      <c r="E55" s="276" t="s">
        <v>501</v>
      </c>
      <c r="F55" s="277" t="s">
        <v>502</v>
      </c>
      <c r="G55" s="24">
        <v>2016</v>
      </c>
      <c r="H55" s="26">
        <v>1550.6</v>
      </c>
      <c r="I55" s="22"/>
      <c r="J55" s="24"/>
      <c r="K55" s="24"/>
      <c r="L55" s="24"/>
      <c r="M55" s="24">
        <v>1</v>
      </c>
      <c r="N55" s="24"/>
      <c r="O55" s="24">
        <v>3</v>
      </c>
      <c r="P55" s="24">
        <v>3</v>
      </c>
      <c r="Q55" s="24">
        <v>1</v>
      </c>
      <c r="R55" s="24">
        <v>1</v>
      </c>
      <c r="S55" s="24"/>
      <c r="T55" s="24"/>
      <c r="U55" s="24"/>
      <c r="V55" s="24"/>
      <c r="W55" s="24"/>
      <c r="X55" s="24"/>
      <c r="Y55" s="24"/>
      <c r="Z55" s="24">
        <v>4</v>
      </c>
      <c r="AA55" s="24"/>
      <c r="AB55" s="24"/>
      <c r="AC55" s="24"/>
    </row>
    <row r="56" spans="1:29" s="259" customFormat="1" ht="20.100000000000001" customHeight="1">
      <c r="A56" s="425"/>
      <c r="B56" s="85">
        <v>7</v>
      </c>
      <c r="C56" s="22" t="s">
        <v>188</v>
      </c>
      <c r="D56" s="82" t="s">
        <v>478</v>
      </c>
      <c r="E56" s="276" t="s">
        <v>503</v>
      </c>
      <c r="F56" s="277" t="s">
        <v>504</v>
      </c>
      <c r="G56" s="24">
        <v>2016</v>
      </c>
      <c r="H56" s="26">
        <v>1548.1</v>
      </c>
      <c r="I56" s="22"/>
      <c r="J56" s="24"/>
      <c r="K56" s="24"/>
      <c r="L56" s="24"/>
      <c r="M56" s="24">
        <v>1</v>
      </c>
      <c r="N56" s="24"/>
      <c r="O56" s="24">
        <v>4</v>
      </c>
      <c r="P56" s="24">
        <v>4</v>
      </c>
      <c r="Q56" s="24">
        <v>1</v>
      </c>
      <c r="R56" s="24">
        <v>1</v>
      </c>
      <c r="S56" s="24"/>
      <c r="T56" s="24">
        <v>4</v>
      </c>
      <c r="U56" s="24"/>
      <c r="V56" s="24"/>
      <c r="W56" s="24"/>
      <c r="X56" s="24"/>
      <c r="Y56" s="24"/>
      <c r="Z56" s="24">
        <v>4</v>
      </c>
      <c r="AA56" s="24"/>
      <c r="AB56" s="24"/>
      <c r="AC56" s="24"/>
    </row>
    <row r="57" spans="1:29" s="257" customFormat="1" ht="20.100000000000001" customHeight="1">
      <c r="A57" s="425"/>
      <c r="B57" s="85">
        <v>8</v>
      </c>
      <c r="C57" s="22" t="s">
        <v>188</v>
      </c>
      <c r="D57" s="82" t="s">
        <v>478</v>
      </c>
      <c r="E57" s="276" t="s">
        <v>505</v>
      </c>
      <c r="F57" s="277" t="s">
        <v>506</v>
      </c>
      <c r="G57" s="24">
        <v>2016</v>
      </c>
      <c r="H57" s="26">
        <v>1781.7</v>
      </c>
      <c r="I57" s="22"/>
      <c r="J57" s="24"/>
      <c r="K57" s="24"/>
      <c r="L57" s="24"/>
      <c r="M57" s="24">
        <v>1</v>
      </c>
      <c r="N57" s="24"/>
      <c r="O57" s="24"/>
      <c r="P57" s="24">
        <v>4</v>
      </c>
      <c r="Q57" s="24">
        <v>1</v>
      </c>
      <c r="R57" s="24">
        <v>1</v>
      </c>
      <c r="S57" s="24"/>
      <c r="T57" s="24">
        <v>3</v>
      </c>
      <c r="U57" s="24"/>
      <c r="V57" s="24">
        <v>1</v>
      </c>
      <c r="W57" s="24"/>
      <c r="X57" s="24"/>
      <c r="Y57" s="24"/>
      <c r="Z57" s="24">
        <v>4</v>
      </c>
      <c r="AA57" s="24"/>
      <c r="AB57" s="24"/>
      <c r="AC57" s="24"/>
    </row>
    <row r="58" spans="1:29" s="203" customFormat="1" ht="20.100000000000001" customHeight="1">
      <c r="A58" s="425"/>
      <c r="B58" s="85">
        <v>9</v>
      </c>
      <c r="C58" s="22" t="s">
        <v>188</v>
      </c>
      <c r="D58" s="82" t="s">
        <v>478</v>
      </c>
      <c r="E58" s="276" t="s">
        <v>507</v>
      </c>
      <c r="F58" s="277" t="s">
        <v>508</v>
      </c>
      <c r="G58" s="24">
        <v>2016</v>
      </c>
      <c r="H58" s="26">
        <v>1999.6</v>
      </c>
      <c r="I58" s="22"/>
      <c r="J58" s="24"/>
      <c r="K58" s="24"/>
      <c r="L58" s="24"/>
      <c r="M58" s="24">
        <v>1</v>
      </c>
      <c r="N58" s="24"/>
      <c r="O58" s="24">
        <v>8</v>
      </c>
      <c r="P58" s="24">
        <v>3</v>
      </c>
      <c r="Q58" s="24"/>
      <c r="R58" s="24">
        <v>1</v>
      </c>
      <c r="S58" s="24">
        <v>1</v>
      </c>
      <c r="T58" s="24">
        <v>5</v>
      </c>
      <c r="U58" s="24"/>
      <c r="V58" s="24"/>
      <c r="W58" s="24"/>
      <c r="X58" s="24"/>
      <c r="Y58" s="24"/>
      <c r="Z58" s="24">
        <v>5</v>
      </c>
      <c r="AA58" s="24"/>
      <c r="AB58" s="24"/>
      <c r="AC58" s="24"/>
    </row>
    <row r="59" spans="1:29" s="203" customFormat="1" ht="20.100000000000001" customHeight="1">
      <c r="A59" s="425"/>
      <c r="B59" s="85">
        <v>10</v>
      </c>
      <c r="C59" s="22" t="s">
        <v>188</v>
      </c>
      <c r="D59" s="82" t="s">
        <v>478</v>
      </c>
      <c r="E59" s="276" t="s">
        <v>509</v>
      </c>
      <c r="F59" s="277" t="s">
        <v>510</v>
      </c>
      <c r="G59" s="24">
        <v>2016</v>
      </c>
      <c r="H59" s="26">
        <v>1919.2</v>
      </c>
      <c r="I59" s="22"/>
      <c r="J59" s="24"/>
      <c r="K59" s="24"/>
      <c r="L59" s="24"/>
      <c r="M59" s="24">
        <v>1</v>
      </c>
      <c r="N59" s="24"/>
      <c r="O59" s="24">
        <v>4</v>
      </c>
      <c r="P59" s="24">
        <v>3</v>
      </c>
      <c r="Q59" s="24"/>
      <c r="R59" s="24">
        <v>1</v>
      </c>
      <c r="S59" s="24">
        <v>1</v>
      </c>
      <c r="T59" s="24">
        <v>6</v>
      </c>
      <c r="U59" s="24"/>
      <c r="V59" s="24"/>
      <c r="W59" s="24"/>
      <c r="X59" s="24"/>
      <c r="Y59" s="24"/>
      <c r="Z59" s="24">
        <v>4</v>
      </c>
      <c r="AA59" s="24"/>
      <c r="AB59" s="24"/>
      <c r="AC59" s="24"/>
    </row>
    <row r="60" spans="1:29" s="203" customFormat="1" ht="20.100000000000001" customHeight="1">
      <c r="A60" s="425"/>
      <c r="B60" s="85">
        <v>11</v>
      </c>
      <c r="C60" s="22" t="s">
        <v>188</v>
      </c>
      <c r="D60" s="82" t="s">
        <v>478</v>
      </c>
      <c r="E60" s="276" t="s">
        <v>511</v>
      </c>
      <c r="F60" s="277" t="s">
        <v>512</v>
      </c>
      <c r="G60" s="24">
        <v>2016</v>
      </c>
      <c r="H60" s="26">
        <v>1501.9</v>
      </c>
      <c r="I60" s="22"/>
      <c r="J60" s="24"/>
      <c r="K60" s="24"/>
      <c r="L60" s="24"/>
      <c r="M60" s="24">
        <v>1</v>
      </c>
      <c r="N60" s="24"/>
      <c r="O60" s="24">
        <v>4</v>
      </c>
      <c r="P60" s="24">
        <v>4</v>
      </c>
      <c r="Q60" s="24">
        <v>1</v>
      </c>
      <c r="R60" s="24"/>
      <c r="S60" s="24"/>
      <c r="T60" s="24">
        <v>5</v>
      </c>
      <c r="U60" s="24"/>
      <c r="V60" s="24"/>
      <c r="W60" s="24"/>
      <c r="X60" s="24"/>
      <c r="Y60" s="24"/>
      <c r="Z60" s="24">
        <v>4</v>
      </c>
      <c r="AA60" s="24"/>
      <c r="AB60" s="24"/>
      <c r="AC60" s="24"/>
    </row>
    <row r="61" spans="1:29" s="203" customFormat="1" ht="20.100000000000001" customHeight="1">
      <c r="A61" s="425"/>
      <c r="B61" s="85">
        <v>12</v>
      </c>
      <c r="C61" s="22" t="s">
        <v>188</v>
      </c>
      <c r="D61" s="82" t="s">
        <v>478</v>
      </c>
      <c r="E61" s="276" t="s">
        <v>513</v>
      </c>
      <c r="F61" s="277" t="s">
        <v>514</v>
      </c>
      <c r="G61" s="24">
        <v>2016</v>
      </c>
      <c r="H61" s="26">
        <v>367</v>
      </c>
      <c r="I61" s="22"/>
      <c r="J61" s="24"/>
      <c r="K61" s="24"/>
      <c r="L61" s="24"/>
      <c r="M61" s="24">
        <v>1</v>
      </c>
      <c r="N61" s="24"/>
      <c r="O61" s="24">
        <v>3</v>
      </c>
      <c r="P61" s="24">
        <v>3</v>
      </c>
      <c r="Q61" s="24">
        <v>1</v>
      </c>
      <c r="R61" s="24"/>
      <c r="S61" s="24"/>
      <c r="T61" s="24">
        <v>3</v>
      </c>
      <c r="U61" s="24"/>
      <c r="V61" s="24"/>
      <c r="W61" s="24"/>
      <c r="X61" s="24"/>
      <c r="Y61" s="24"/>
      <c r="Z61" s="24"/>
      <c r="AA61" s="24"/>
      <c r="AB61" s="24"/>
      <c r="AC61" s="24"/>
    </row>
    <row r="62" spans="1:29" s="203" customFormat="1" ht="20.100000000000001" customHeight="1">
      <c r="A62" s="425"/>
      <c r="B62" s="96">
        <f>COUNT(B63:B63)</f>
        <v>1</v>
      </c>
      <c r="C62" s="19" t="s">
        <v>25</v>
      </c>
      <c r="D62" s="19"/>
      <c r="E62" s="275"/>
      <c r="F62" s="186"/>
      <c r="G62" s="20"/>
      <c r="H62" s="21">
        <f>SUM(H63:H63)</f>
        <v>631</v>
      </c>
      <c r="I62" s="209"/>
      <c r="J62" s="209">
        <f t="shared" ref="J62:AC62" si="11">SUM(J63:J63)</f>
        <v>0</v>
      </c>
      <c r="K62" s="209">
        <f t="shared" si="11"/>
        <v>0</v>
      </c>
      <c r="L62" s="209">
        <f t="shared" si="11"/>
        <v>0</v>
      </c>
      <c r="M62" s="209">
        <f t="shared" si="11"/>
        <v>0</v>
      </c>
      <c r="N62" s="209">
        <f t="shared" si="11"/>
        <v>0</v>
      </c>
      <c r="O62" s="209">
        <f t="shared" si="11"/>
        <v>0</v>
      </c>
      <c r="P62" s="209">
        <f t="shared" si="11"/>
        <v>0</v>
      </c>
      <c r="Q62" s="209">
        <f t="shared" si="11"/>
        <v>0</v>
      </c>
      <c r="R62" s="209">
        <f t="shared" si="11"/>
        <v>0</v>
      </c>
      <c r="S62" s="209">
        <f t="shared" si="11"/>
        <v>0</v>
      </c>
      <c r="T62" s="209">
        <f t="shared" si="11"/>
        <v>4</v>
      </c>
      <c r="U62" s="209">
        <f t="shared" si="11"/>
        <v>0</v>
      </c>
      <c r="V62" s="209">
        <f t="shared" si="11"/>
        <v>0</v>
      </c>
      <c r="W62" s="209">
        <f t="shared" si="11"/>
        <v>0</v>
      </c>
      <c r="X62" s="209">
        <f t="shared" si="11"/>
        <v>0</v>
      </c>
      <c r="Y62" s="209">
        <f t="shared" si="11"/>
        <v>0</v>
      </c>
      <c r="Z62" s="209">
        <f t="shared" si="11"/>
        <v>2</v>
      </c>
      <c r="AA62" s="209">
        <f t="shared" si="11"/>
        <v>0</v>
      </c>
      <c r="AB62" s="209">
        <f t="shared" si="11"/>
        <v>0</v>
      </c>
      <c r="AC62" s="209">
        <f t="shared" si="11"/>
        <v>0</v>
      </c>
    </row>
    <row r="63" spans="1:29" s="203" customFormat="1" ht="20.100000000000001" customHeight="1">
      <c r="A63" s="425"/>
      <c r="B63" s="85">
        <v>1</v>
      </c>
      <c r="C63" s="22" t="s">
        <v>215</v>
      </c>
      <c r="D63" s="82" t="s">
        <v>478</v>
      </c>
      <c r="E63" s="277" t="s">
        <v>516</v>
      </c>
      <c r="F63" s="277" t="s">
        <v>517</v>
      </c>
      <c r="G63" s="24">
        <v>2016</v>
      </c>
      <c r="H63" s="26">
        <v>631</v>
      </c>
      <c r="I63" s="22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>
        <v>4</v>
      </c>
      <c r="U63" s="24"/>
      <c r="V63" s="24"/>
      <c r="W63" s="24"/>
      <c r="X63" s="24"/>
      <c r="Y63" s="24"/>
      <c r="Z63" s="24">
        <v>2</v>
      </c>
      <c r="AA63" s="24"/>
      <c r="AB63" s="24"/>
      <c r="AC63" s="24"/>
    </row>
    <row r="64" spans="1:29" s="203" customFormat="1" ht="20.100000000000001" customHeight="1">
      <c r="A64" s="425"/>
      <c r="B64" s="96">
        <f>COUNT(B65:B65)</f>
        <v>1</v>
      </c>
      <c r="C64" s="19" t="s">
        <v>24</v>
      </c>
      <c r="D64" s="19"/>
      <c r="E64" s="275"/>
      <c r="F64" s="186"/>
      <c r="G64" s="20"/>
      <c r="H64" s="21">
        <f>SUM(H65:H65)</f>
        <v>42441.599999999999</v>
      </c>
      <c r="I64" s="209"/>
      <c r="J64" s="209">
        <f t="shared" ref="J64:AC64" si="12">SUM(J65:J65)</f>
        <v>1</v>
      </c>
      <c r="K64" s="209">
        <f t="shared" si="12"/>
        <v>0</v>
      </c>
      <c r="L64" s="209">
        <f t="shared" si="12"/>
        <v>0</v>
      </c>
      <c r="M64" s="209">
        <f t="shared" si="12"/>
        <v>4</v>
      </c>
      <c r="N64" s="209">
        <f t="shared" si="12"/>
        <v>0</v>
      </c>
      <c r="O64" s="209">
        <f t="shared" si="12"/>
        <v>13</v>
      </c>
      <c r="P64" s="209">
        <f t="shared" si="12"/>
        <v>20</v>
      </c>
      <c r="Q64" s="209">
        <f t="shared" si="12"/>
        <v>0</v>
      </c>
      <c r="R64" s="209">
        <f t="shared" si="12"/>
        <v>0</v>
      </c>
      <c r="S64" s="209">
        <f t="shared" si="12"/>
        <v>0</v>
      </c>
      <c r="T64" s="209">
        <f t="shared" si="12"/>
        <v>16</v>
      </c>
      <c r="U64" s="209">
        <f t="shared" si="12"/>
        <v>0</v>
      </c>
      <c r="V64" s="209">
        <f t="shared" si="12"/>
        <v>1</v>
      </c>
      <c r="W64" s="209">
        <f t="shared" si="12"/>
        <v>0</v>
      </c>
      <c r="X64" s="209">
        <f t="shared" si="12"/>
        <v>1</v>
      </c>
      <c r="Y64" s="209">
        <f t="shared" si="12"/>
        <v>1</v>
      </c>
      <c r="Z64" s="209">
        <f t="shared" si="12"/>
        <v>55</v>
      </c>
      <c r="AA64" s="209">
        <f t="shared" si="12"/>
        <v>0</v>
      </c>
      <c r="AB64" s="209">
        <f t="shared" si="12"/>
        <v>0</v>
      </c>
      <c r="AC64" s="209">
        <f t="shared" si="12"/>
        <v>10</v>
      </c>
    </row>
    <row r="65" spans="1:29" s="203" customFormat="1" ht="20.100000000000001" customHeight="1">
      <c r="A65" s="425"/>
      <c r="B65" s="85">
        <v>1</v>
      </c>
      <c r="C65" s="25" t="s">
        <v>297</v>
      </c>
      <c r="D65" s="82" t="s">
        <v>478</v>
      </c>
      <c r="E65" s="277" t="s">
        <v>675</v>
      </c>
      <c r="F65" s="339" t="s">
        <v>515</v>
      </c>
      <c r="G65" s="24">
        <v>2016</v>
      </c>
      <c r="H65" s="26">
        <v>42441.599999999999</v>
      </c>
      <c r="I65" s="22"/>
      <c r="J65" s="24">
        <v>1</v>
      </c>
      <c r="K65" s="24"/>
      <c r="L65" s="24"/>
      <c r="M65" s="24">
        <v>4</v>
      </c>
      <c r="N65" s="24"/>
      <c r="O65" s="24">
        <v>13</v>
      </c>
      <c r="P65" s="24">
        <v>20</v>
      </c>
      <c r="Q65" s="24"/>
      <c r="R65" s="24"/>
      <c r="S65" s="24"/>
      <c r="T65" s="24">
        <v>16</v>
      </c>
      <c r="U65" s="24"/>
      <c r="V65" s="24">
        <v>1</v>
      </c>
      <c r="W65" s="24"/>
      <c r="X65" s="24">
        <v>1</v>
      </c>
      <c r="Y65" s="24">
        <v>1</v>
      </c>
      <c r="Z65" s="24">
        <v>55</v>
      </c>
      <c r="AA65" s="24"/>
      <c r="AB65" s="24"/>
      <c r="AC65" s="24">
        <v>10</v>
      </c>
    </row>
    <row r="66" spans="1:29" s="203" customFormat="1" ht="20.100000000000001" customHeight="1">
      <c r="A66" s="425"/>
      <c r="B66" s="96">
        <f>COUNTA(B67:B68)</f>
        <v>2</v>
      </c>
      <c r="C66" s="19" t="s">
        <v>183</v>
      </c>
      <c r="D66" s="19"/>
      <c r="E66" s="334"/>
      <c r="F66" s="334"/>
      <c r="G66" s="76"/>
      <c r="H66" s="21">
        <f>SUM(H67:H68)</f>
        <v>23305.4</v>
      </c>
      <c r="I66" s="209"/>
      <c r="J66" s="209">
        <f t="shared" ref="J66:AC66" si="13">SUM(J67:J68)</f>
        <v>1</v>
      </c>
      <c r="K66" s="209">
        <f t="shared" si="13"/>
        <v>0</v>
      </c>
      <c r="L66" s="209">
        <f t="shared" si="13"/>
        <v>0</v>
      </c>
      <c r="M66" s="209">
        <f t="shared" si="13"/>
        <v>7</v>
      </c>
      <c r="N66" s="209">
        <f t="shared" si="13"/>
        <v>0</v>
      </c>
      <c r="O66" s="209">
        <f t="shared" si="13"/>
        <v>30</v>
      </c>
      <c r="P66" s="209">
        <f t="shared" si="13"/>
        <v>62</v>
      </c>
      <c r="Q66" s="209">
        <f t="shared" si="13"/>
        <v>0</v>
      </c>
      <c r="R66" s="209">
        <f t="shared" si="13"/>
        <v>0</v>
      </c>
      <c r="S66" s="209">
        <f t="shared" si="13"/>
        <v>0</v>
      </c>
      <c r="T66" s="209">
        <f t="shared" si="13"/>
        <v>0</v>
      </c>
      <c r="U66" s="209">
        <f t="shared" si="13"/>
        <v>1</v>
      </c>
      <c r="V66" s="209">
        <f t="shared" si="13"/>
        <v>0</v>
      </c>
      <c r="W66" s="209">
        <f t="shared" si="13"/>
        <v>0</v>
      </c>
      <c r="X66" s="209">
        <f t="shared" si="13"/>
        <v>0</v>
      </c>
      <c r="Y66" s="209">
        <f t="shared" si="13"/>
        <v>0</v>
      </c>
      <c r="Z66" s="209">
        <f t="shared" si="13"/>
        <v>43</v>
      </c>
      <c r="AA66" s="209">
        <f t="shared" si="13"/>
        <v>0</v>
      </c>
      <c r="AB66" s="209">
        <f t="shared" si="13"/>
        <v>7</v>
      </c>
      <c r="AC66" s="209">
        <f t="shared" si="13"/>
        <v>27</v>
      </c>
    </row>
    <row r="67" spans="1:29" s="203" customFormat="1" ht="20.100000000000001" customHeight="1">
      <c r="A67" s="425"/>
      <c r="B67" s="28">
        <v>1</v>
      </c>
      <c r="C67" s="28" t="s">
        <v>92</v>
      </c>
      <c r="D67" s="82" t="s">
        <v>109</v>
      </c>
      <c r="E67" s="335" t="s">
        <v>93</v>
      </c>
      <c r="F67" s="335" t="s">
        <v>94</v>
      </c>
      <c r="G67" s="40">
        <v>2016</v>
      </c>
      <c r="H67" s="326">
        <v>22577.7</v>
      </c>
      <c r="I67" s="236"/>
      <c r="J67" s="24">
        <v>1</v>
      </c>
      <c r="K67" s="24"/>
      <c r="L67" s="24"/>
      <c r="M67" s="24">
        <v>6</v>
      </c>
      <c r="N67" s="24"/>
      <c r="O67" s="24">
        <v>28</v>
      </c>
      <c r="P67" s="24">
        <v>59</v>
      </c>
      <c r="Q67" s="24"/>
      <c r="R67" s="24"/>
      <c r="S67" s="24"/>
      <c r="T67" s="24"/>
      <c r="U67" s="24">
        <v>1</v>
      </c>
      <c r="V67" s="24"/>
      <c r="W67" s="24"/>
      <c r="X67" s="24"/>
      <c r="Y67" s="24"/>
      <c r="Z67" s="24">
        <v>43</v>
      </c>
      <c r="AA67" s="24"/>
      <c r="AB67" s="24">
        <v>7</v>
      </c>
      <c r="AC67" s="24">
        <v>27</v>
      </c>
    </row>
    <row r="68" spans="1:29" s="203" customFormat="1" ht="20.100000000000001" customHeight="1">
      <c r="A68" s="425"/>
      <c r="B68" s="36">
        <v>2</v>
      </c>
      <c r="C68" s="30" t="s">
        <v>92</v>
      </c>
      <c r="D68" s="82" t="s">
        <v>109</v>
      </c>
      <c r="E68" s="336" t="s">
        <v>676</v>
      </c>
      <c r="F68" s="341" t="s">
        <v>186</v>
      </c>
      <c r="G68" s="41">
        <v>2016</v>
      </c>
      <c r="H68" s="347">
        <v>727.7</v>
      </c>
      <c r="I68" s="236"/>
      <c r="J68" s="24"/>
      <c r="K68" s="24"/>
      <c r="L68" s="24"/>
      <c r="M68" s="24">
        <v>1</v>
      </c>
      <c r="N68" s="24"/>
      <c r="O68" s="24">
        <v>2</v>
      </c>
      <c r="P68" s="24">
        <v>3</v>
      </c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</row>
    <row r="69" spans="1:29" s="203" customFormat="1" ht="20.100000000000001" customHeight="1">
      <c r="A69" s="425"/>
      <c r="B69" s="96">
        <f>COUNT(B70:B71)</f>
        <v>2</v>
      </c>
      <c r="C69" s="19" t="s">
        <v>56</v>
      </c>
      <c r="D69" s="19"/>
      <c r="E69" s="275"/>
      <c r="F69" s="186"/>
      <c r="G69" s="20"/>
      <c r="H69" s="21">
        <f>SUM(H70:H71)</f>
        <v>372</v>
      </c>
      <c r="I69" s="209"/>
      <c r="J69" s="209">
        <f t="shared" ref="J69:AC69" si="14">SUM(J70:J71)</f>
        <v>0</v>
      </c>
      <c r="K69" s="209">
        <f t="shared" si="14"/>
        <v>0</v>
      </c>
      <c r="L69" s="209">
        <f t="shared" si="14"/>
        <v>2</v>
      </c>
      <c r="M69" s="209">
        <f t="shared" si="14"/>
        <v>0</v>
      </c>
      <c r="N69" s="209">
        <f t="shared" si="14"/>
        <v>0</v>
      </c>
      <c r="O69" s="209">
        <f t="shared" si="14"/>
        <v>0</v>
      </c>
      <c r="P69" s="209">
        <f t="shared" si="14"/>
        <v>0</v>
      </c>
      <c r="Q69" s="209">
        <f t="shared" si="14"/>
        <v>0</v>
      </c>
      <c r="R69" s="209">
        <f t="shared" si="14"/>
        <v>0</v>
      </c>
      <c r="S69" s="209">
        <f t="shared" si="14"/>
        <v>0</v>
      </c>
      <c r="T69" s="209">
        <f t="shared" si="14"/>
        <v>6</v>
      </c>
      <c r="U69" s="209">
        <f t="shared" si="14"/>
        <v>0</v>
      </c>
      <c r="V69" s="209">
        <f t="shared" si="14"/>
        <v>0</v>
      </c>
      <c r="W69" s="209">
        <f t="shared" si="14"/>
        <v>0</v>
      </c>
      <c r="X69" s="209">
        <f t="shared" si="14"/>
        <v>0</v>
      </c>
      <c r="Y69" s="209">
        <f t="shared" si="14"/>
        <v>0</v>
      </c>
      <c r="Z69" s="209">
        <f t="shared" si="14"/>
        <v>0</v>
      </c>
      <c r="AA69" s="209">
        <f t="shared" si="14"/>
        <v>0</v>
      </c>
      <c r="AB69" s="209">
        <f t="shared" si="14"/>
        <v>0</v>
      </c>
      <c r="AC69" s="209">
        <f t="shared" si="14"/>
        <v>0</v>
      </c>
    </row>
    <row r="70" spans="1:29" s="203" customFormat="1" ht="20.100000000000001" customHeight="1">
      <c r="A70" s="425"/>
      <c r="B70" s="28">
        <v>1</v>
      </c>
      <c r="C70" s="29" t="s">
        <v>251</v>
      </c>
      <c r="D70" s="181" t="s">
        <v>478</v>
      </c>
      <c r="E70" s="320" t="s">
        <v>518</v>
      </c>
      <c r="F70" s="340" t="s">
        <v>519</v>
      </c>
      <c r="G70" s="40">
        <v>2019</v>
      </c>
      <c r="H70" s="326">
        <v>180</v>
      </c>
      <c r="I70" s="29"/>
      <c r="J70" s="40"/>
      <c r="K70" s="40"/>
      <c r="L70" s="40">
        <v>1</v>
      </c>
      <c r="M70" s="40"/>
      <c r="N70" s="40"/>
      <c r="O70" s="40"/>
      <c r="P70" s="40"/>
      <c r="Q70" s="40"/>
      <c r="R70" s="40"/>
      <c r="S70" s="40"/>
      <c r="T70" s="40">
        <v>2</v>
      </c>
      <c r="U70" s="40"/>
      <c r="V70" s="40"/>
      <c r="W70" s="40"/>
      <c r="X70" s="40"/>
      <c r="Y70" s="40"/>
      <c r="Z70" s="40"/>
      <c r="AA70" s="40"/>
      <c r="AB70" s="40"/>
      <c r="AC70" s="40"/>
    </row>
    <row r="71" spans="1:29" s="203" customFormat="1" ht="20.100000000000001" customHeight="1">
      <c r="A71" s="425"/>
      <c r="B71" s="28">
        <v>2</v>
      </c>
      <c r="C71" s="22" t="s">
        <v>251</v>
      </c>
      <c r="D71" s="82" t="s">
        <v>478</v>
      </c>
      <c r="E71" s="277" t="s">
        <v>520</v>
      </c>
      <c r="F71" s="277" t="s">
        <v>521</v>
      </c>
      <c r="G71" s="24">
        <v>2019</v>
      </c>
      <c r="H71" s="26">
        <v>192</v>
      </c>
      <c r="I71" s="22"/>
      <c r="J71" s="24"/>
      <c r="K71" s="24"/>
      <c r="L71" s="24">
        <v>1</v>
      </c>
      <c r="M71" s="24"/>
      <c r="N71" s="24"/>
      <c r="O71" s="24"/>
      <c r="P71" s="24"/>
      <c r="Q71" s="24"/>
      <c r="R71" s="24"/>
      <c r="S71" s="24"/>
      <c r="T71" s="24">
        <v>4</v>
      </c>
      <c r="U71" s="24"/>
      <c r="V71" s="24"/>
      <c r="W71" s="24"/>
      <c r="X71" s="24"/>
      <c r="Y71" s="24"/>
      <c r="Z71" s="24"/>
      <c r="AA71" s="24"/>
      <c r="AB71" s="24"/>
      <c r="AC71" s="24"/>
    </row>
    <row r="72" spans="1:29" s="203" customFormat="1" ht="20.100000000000001" customHeight="1">
      <c r="A72" s="425"/>
      <c r="B72" s="96">
        <f>COUNT(B73:B81)</f>
        <v>9</v>
      </c>
      <c r="C72" s="19" t="s">
        <v>57</v>
      </c>
      <c r="D72" s="19"/>
      <c r="E72" s="275"/>
      <c r="F72" s="186"/>
      <c r="G72" s="20"/>
      <c r="H72" s="21">
        <f>SUM(H73:H81)</f>
        <v>5994.7</v>
      </c>
      <c r="I72" s="209"/>
      <c r="J72" s="209">
        <f t="shared" ref="J72:AC72" si="15">SUM(J73:J81)</f>
        <v>0</v>
      </c>
      <c r="K72" s="209">
        <f t="shared" si="15"/>
        <v>0</v>
      </c>
      <c r="L72" s="209">
        <f t="shared" si="15"/>
        <v>0</v>
      </c>
      <c r="M72" s="209">
        <f t="shared" si="15"/>
        <v>0</v>
      </c>
      <c r="N72" s="209">
        <f t="shared" si="15"/>
        <v>0</v>
      </c>
      <c r="O72" s="209">
        <f t="shared" si="15"/>
        <v>5</v>
      </c>
      <c r="P72" s="209">
        <f t="shared" si="15"/>
        <v>0</v>
      </c>
      <c r="Q72" s="209">
        <f t="shared" si="15"/>
        <v>0</v>
      </c>
      <c r="R72" s="209">
        <f t="shared" si="15"/>
        <v>0</v>
      </c>
      <c r="S72" s="209">
        <f t="shared" si="15"/>
        <v>0</v>
      </c>
      <c r="T72" s="209">
        <f t="shared" si="15"/>
        <v>0</v>
      </c>
      <c r="U72" s="209">
        <f t="shared" si="15"/>
        <v>0</v>
      </c>
      <c r="V72" s="209">
        <f t="shared" si="15"/>
        <v>0</v>
      </c>
      <c r="W72" s="209">
        <f t="shared" si="15"/>
        <v>0</v>
      </c>
      <c r="X72" s="209">
        <f t="shared" si="15"/>
        <v>0</v>
      </c>
      <c r="Y72" s="209">
        <f t="shared" si="15"/>
        <v>0</v>
      </c>
      <c r="Z72" s="209">
        <f t="shared" si="15"/>
        <v>9</v>
      </c>
      <c r="AA72" s="209">
        <f t="shared" si="15"/>
        <v>0</v>
      </c>
      <c r="AB72" s="209">
        <f t="shared" si="15"/>
        <v>0</v>
      </c>
      <c r="AC72" s="209">
        <f t="shared" si="15"/>
        <v>0</v>
      </c>
    </row>
    <row r="73" spans="1:29" s="203" customFormat="1" ht="20.100000000000001" customHeight="1">
      <c r="A73" s="425"/>
      <c r="B73" s="28">
        <v>1</v>
      </c>
      <c r="C73" s="22" t="s">
        <v>23</v>
      </c>
      <c r="D73" s="135" t="s">
        <v>478</v>
      </c>
      <c r="E73" s="187" t="s">
        <v>522</v>
      </c>
      <c r="F73" s="187" t="s">
        <v>523</v>
      </c>
      <c r="G73" s="24">
        <v>2016</v>
      </c>
      <c r="H73" s="26">
        <v>369.3</v>
      </c>
      <c r="I73" s="342"/>
      <c r="J73" s="302"/>
      <c r="K73" s="302"/>
      <c r="L73" s="302"/>
      <c r="M73" s="302"/>
      <c r="N73" s="302"/>
      <c r="O73" s="302">
        <v>3</v>
      </c>
      <c r="P73" s="302"/>
      <c r="Q73" s="302"/>
      <c r="R73" s="302"/>
      <c r="S73" s="302"/>
      <c r="T73" s="302"/>
      <c r="U73" s="302"/>
      <c r="V73" s="302"/>
      <c r="W73" s="302"/>
      <c r="X73" s="302"/>
      <c r="Y73" s="302"/>
      <c r="Z73" s="302">
        <v>2</v>
      </c>
      <c r="AA73" s="302"/>
      <c r="AB73" s="302"/>
      <c r="AC73" s="24"/>
    </row>
    <row r="74" spans="1:29" s="203" customFormat="1" ht="20.100000000000001" customHeight="1">
      <c r="A74" s="425"/>
      <c r="B74" s="28">
        <v>2</v>
      </c>
      <c r="C74" s="22" t="s">
        <v>23</v>
      </c>
      <c r="D74" s="135" t="s">
        <v>478</v>
      </c>
      <c r="E74" s="187" t="s">
        <v>524</v>
      </c>
      <c r="F74" s="187" t="s">
        <v>525</v>
      </c>
      <c r="G74" s="24">
        <v>2016</v>
      </c>
      <c r="H74" s="26">
        <v>473.7</v>
      </c>
      <c r="I74" s="342"/>
      <c r="J74" s="302"/>
      <c r="K74" s="302"/>
      <c r="L74" s="302"/>
      <c r="M74" s="302"/>
      <c r="N74" s="302"/>
      <c r="O74" s="302">
        <v>2</v>
      </c>
      <c r="P74" s="302"/>
      <c r="Q74" s="302"/>
      <c r="R74" s="302"/>
      <c r="S74" s="302"/>
      <c r="T74" s="302"/>
      <c r="U74" s="302"/>
      <c r="V74" s="302"/>
      <c r="W74" s="302"/>
      <c r="X74" s="302"/>
      <c r="Y74" s="302"/>
      <c r="Z74" s="302">
        <v>2</v>
      </c>
      <c r="AA74" s="302"/>
      <c r="AB74" s="302"/>
      <c r="AC74" s="24"/>
    </row>
    <row r="75" spans="1:29" s="203" customFormat="1" ht="20.100000000000001" customHeight="1">
      <c r="A75" s="425"/>
      <c r="B75" s="28">
        <v>3</v>
      </c>
      <c r="C75" s="22" t="s">
        <v>23</v>
      </c>
      <c r="D75" s="135" t="s">
        <v>478</v>
      </c>
      <c r="E75" s="187" t="s">
        <v>95</v>
      </c>
      <c r="F75" s="187" t="s">
        <v>526</v>
      </c>
      <c r="G75" s="24">
        <v>2016</v>
      </c>
      <c r="H75" s="26">
        <v>394.5</v>
      </c>
      <c r="I75" s="342"/>
      <c r="J75" s="302"/>
      <c r="K75" s="302"/>
      <c r="L75" s="302"/>
      <c r="M75" s="302"/>
      <c r="N75" s="302"/>
      <c r="O75" s="302"/>
      <c r="P75" s="302"/>
      <c r="Q75" s="302"/>
      <c r="R75" s="302"/>
      <c r="S75" s="302"/>
      <c r="T75" s="302"/>
      <c r="U75" s="302"/>
      <c r="V75" s="302"/>
      <c r="W75" s="302"/>
      <c r="X75" s="302"/>
      <c r="Y75" s="302"/>
      <c r="Z75" s="302">
        <v>1</v>
      </c>
      <c r="AA75" s="302"/>
      <c r="AB75" s="302"/>
      <c r="AC75" s="24"/>
    </row>
    <row r="76" spans="1:29" s="203" customFormat="1" ht="20.100000000000001" customHeight="1">
      <c r="A76" s="425"/>
      <c r="B76" s="28">
        <v>4</v>
      </c>
      <c r="C76" s="22" t="s">
        <v>23</v>
      </c>
      <c r="D76" s="135" t="s">
        <v>478</v>
      </c>
      <c r="E76" s="187" t="s">
        <v>96</v>
      </c>
      <c r="F76" s="187" t="s">
        <v>527</v>
      </c>
      <c r="G76" s="24">
        <v>2016</v>
      </c>
      <c r="H76" s="26">
        <v>372.5</v>
      </c>
      <c r="I76" s="342"/>
      <c r="J76" s="302"/>
      <c r="K76" s="302"/>
      <c r="L76" s="302"/>
      <c r="M76" s="302"/>
      <c r="N76" s="302"/>
      <c r="O76" s="302"/>
      <c r="P76" s="302"/>
      <c r="Q76" s="302"/>
      <c r="R76" s="302"/>
      <c r="S76" s="302"/>
      <c r="T76" s="302"/>
      <c r="U76" s="302"/>
      <c r="V76" s="302"/>
      <c r="W76" s="302"/>
      <c r="X76" s="302"/>
      <c r="Y76" s="302"/>
      <c r="Z76" s="302">
        <v>1</v>
      </c>
      <c r="AA76" s="302"/>
      <c r="AB76" s="302"/>
      <c r="AC76" s="24"/>
    </row>
    <row r="77" spans="1:29" s="203" customFormat="1" ht="20.100000000000001" customHeight="1">
      <c r="A77" s="425"/>
      <c r="B77" s="28">
        <v>5</v>
      </c>
      <c r="C77" s="22" t="s">
        <v>23</v>
      </c>
      <c r="D77" s="135" t="s">
        <v>478</v>
      </c>
      <c r="E77" s="187" t="s">
        <v>97</v>
      </c>
      <c r="F77" s="187" t="s">
        <v>528</v>
      </c>
      <c r="G77" s="24">
        <v>2016</v>
      </c>
      <c r="H77" s="26">
        <v>373.4</v>
      </c>
      <c r="I77" s="342"/>
      <c r="J77" s="302"/>
      <c r="K77" s="302"/>
      <c r="L77" s="302"/>
      <c r="M77" s="302"/>
      <c r="N77" s="302"/>
      <c r="O77" s="302"/>
      <c r="P77" s="302"/>
      <c r="Q77" s="302"/>
      <c r="R77" s="302"/>
      <c r="S77" s="302"/>
      <c r="T77" s="302"/>
      <c r="U77" s="302"/>
      <c r="V77" s="302"/>
      <c r="W77" s="302"/>
      <c r="X77" s="302"/>
      <c r="Y77" s="302"/>
      <c r="Z77" s="302">
        <v>1</v>
      </c>
      <c r="AA77" s="302"/>
      <c r="AB77" s="302"/>
      <c r="AC77" s="24"/>
    </row>
    <row r="78" spans="1:29" s="203" customFormat="1" ht="20.100000000000001" customHeight="1">
      <c r="A78" s="425"/>
      <c r="B78" s="28">
        <v>6</v>
      </c>
      <c r="C78" s="22" t="s">
        <v>23</v>
      </c>
      <c r="D78" s="135" t="s">
        <v>478</v>
      </c>
      <c r="E78" s="187" t="s">
        <v>98</v>
      </c>
      <c r="F78" s="187" t="s">
        <v>529</v>
      </c>
      <c r="G78" s="24">
        <v>2016</v>
      </c>
      <c r="H78" s="26">
        <v>405.4</v>
      </c>
      <c r="I78" s="342"/>
      <c r="J78" s="302"/>
      <c r="K78" s="302"/>
      <c r="L78" s="302"/>
      <c r="M78" s="302"/>
      <c r="N78" s="302"/>
      <c r="O78" s="302"/>
      <c r="P78" s="302"/>
      <c r="Q78" s="302"/>
      <c r="R78" s="302"/>
      <c r="S78" s="302"/>
      <c r="T78" s="302"/>
      <c r="U78" s="302"/>
      <c r="V78" s="302"/>
      <c r="W78" s="302"/>
      <c r="X78" s="302"/>
      <c r="Y78" s="302"/>
      <c r="Z78" s="302">
        <v>1</v>
      </c>
      <c r="AA78" s="302"/>
      <c r="AB78" s="302"/>
      <c r="AC78" s="24"/>
    </row>
    <row r="79" spans="1:29" s="203" customFormat="1" ht="20.100000000000001" customHeight="1">
      <c r="A79" s="425"/>
      <c r="B79" s="28">
        <v>7</v>
      </c>
      <c r="C79" s="22" t="s">
        <v>23</v>
      </c>
      <c r="D79" s="135" t="s">
        <v>478</v>
      </c>
      <c r="E79" s="187" t="s">
        <v>99</v>
      </c>
      <c r="F79" s="187" t="s">
        <v>530</v>
      </c>
      <c r="G79" s="24">
        <v>2016</v>
      </c>
      <c r="H79" s="26">
        <v>391</v>
      </c>
      <c r="I79" s="342"/>
      <c r="J79" s="302"/>
      <c r="K79" s="302"/>
      <c r="L79" s="302"/>
      <c r="M79" s="302"/>
      <c r="N79" s="302"/>
      <c r="O79" s="302"/>
      <c r="P79" s="302"/>
      <c r="Q79" s="302"/>
      <c r="R79" s="302"/>
      <c r="S79" s="302"/>
      <c r="T79" s="302"/>
      <c r="U79" s="302"/>
      <c r="V79" s="302"/>
      <c r="W79" s="302"/>
      <c r="X79" s="302"/>
      <c r="Y79" s="302"/>
      <c r="Z79" s="302">
        <v>1</v>
      </c>
      <c r="AA79" s="302"/>
      <c r="AB79" s="302"/>
      <c r="AC79" s="24"/>
    </row>
    <row r="80" spans="1:29" s="203" customFormat="1" ht="20.100000000000001" customHeight="1">
      <c r="A80" s="425"/>
      <c r="B80" s="28">
        <v>8</v>
      </c>
      <c r="C80" s="22" t="s">
        <v>23</v>
      </c>
      <c r="D80" s="135" t="s">
        <v>478</v>
      </c>
      <c r="E80" s="187" t="s">
        <v>531</v>
      </c>
      <c r="F80" s="187" t="s">
        <v>532</v>
      </c>
      <c r="G80" s="24">
        <v>2016</v>
      </c>
      <c r="H80" s="26">
        <v>3125.2</v>
      </c>
      <c r="I80" s="342"/>
      <c r="J80" s="302"/>
      <c r="K80" s="302"/>
      <c r="L80" s="302"/>
      <c r="M80" s="302"/>
      <c r="N80" s="302"/>
      <c r="O80" s="302"/>
      <c r="P80" s="302"/>
      <c r="Q80" s="302"/>
      <c r="R80" s="302"/>
      <c r="S80" s="302"/>
      <c r="T80" s="302"/>
      <c r="U80" s="302"/>
      <c r="V80" s="302"/>
      <c r="W80" s="302"/>
      <c r="X80" s="302"/>
      <c r="Y80" s="302"/>
      <c r="Z80" s="302"/>
      <c r="AA80" s="302"/>
      <c r="AB80" s="302"/>
      <c r="AC80" s="24"/>
    </row>
    <row r="81" spans="1:29" s="203" customFormat="1" ht="20.100000000000001" customHeight="1">
      <c r="A81" s="425"/>
      <c r="B81" s="28">
        <v>9</v>
      </c>
      <c r="C81" s="22" t="s">
        <v>23</v>
      </c>
      <c r="D81" s="24" t="s">
        <v>478</v>
      </c>
      <c r="E81" s="187" t="s">
        <v>533</v>
      </c>
      <c r="F81" s="187" t="s">
        <v>534</v>
      </c>
      <c r="G81" s="24">
        <v>2016</v>
      </c>
      <c r="H81" s="26">
        <v>89.7</v>
      </c>
      <c r="I81" s="342"/>
      <c r="J81" s="302"/>
      <c r="K81" s="302"/>
      <c r="L81" s="302"/>
      <c r="M81" s="302"/>
      <c r="N81" s="302"/>
      <c r="O81" s="302"/>
      <c r="P81" s="302"/>
      <c r="Q81" s="302"/>
      <c r="R81" s="302"/>
      <c r="S81" s="302"/>
      <c r="T81" s="302"/>
      <c r="U81" s="302"/>
      <c r="V81" s="302"/>
      <c r="W81" s="302"/>
      <c r="X81" s="302"/>
      <c r="Y81" s="302"/>
      <c r="Z81" s="302"/>
      <c r="AA81" s="302"/>
      <c r="AB81" s="302"/>
      <c r="AC81" s="24"/>
    </row>
    <row r="82" spans="1:29" s="263" customFormat="1" ht="20.100000000000001" customHeight="1" thickBot="1">
      <c r="A82" s="426"/>
      <c r="B82" s="343">
        <f>SUM(B39,B46,B49,B62,B64,B66,B69,B72)</f>
        <v>35</v>
      </c>
      <c r="C82" s="93"/>
      <c r="D82" s="93"/>
      <c r="E82" s="281"/>
      <c r="F82" s="282"/>
      <c r="G82" s="94"/>
      <c r="H82" s="250">
        <f>SUM(H39,H46,H49,H62,H64,H66,H69,H72)</f>
        <v>586080.19999999995</v>
      </c>
      <c r="I82" s="226"/>
      <c r="J82" s="225">
        <f t="shared" ref="J82:AC82" si="16">SUM(J39,J46,J49,J62,J64,J66,J69,J72)</f>
        <v>4</v>
      </c>
      <c r="K82" s="225">
        <f t="shared" si="16"/>
        <v>0</v>
      </c>
      <c r="L82" s="225">
        <f t="shared" si="16"/>
        <v>7</v>
      </c>
      <c r="M82" s="225">
        <f t="shared" si="16"/>
        <v>46</v>
      </c>
      <c r="N82" s="225">
        <f t="shared" si="16"/>
        <v>0</v>
      </c>
      <c r="O82" s="225">
        <f t="shared" si="16"/>
        <v>162</v>
      </c>
      <c r="P82" s="225">
        <f t="shared" si="16"/>
        <v>188</v>
      </c>
      <c r="Q82" s="225">
        <f t="shared" si="16"/>
        <v>10</v>
      </c>
      <c r="R82" s="225">
        <f t="shared" si="16"/>
        <v>9</v>
      </c>
      <c r="S82" s="225">
        <f t="shared" si="16"/>
        <v>8</v>
      </c>
      <c r="T82" s="225">
        <f t="shared" si="16"/>
        <v>132</v>
      </c>
      <c r="U82" s="225">
        <f t="shared" si="16"/>
        <v>4</v>
      </c>
      <c r="V82" s="225">
        <f t="shared" si="16"/>
        <v>3</v>
      </c>
      <c r="W82" s="225">
        <f t="shared" si="16"/>
        <v>0</v>
      </c>
      <c r="X82" s="225">
        <f t="shared" si="16"/>
        <v>2</v>
      </c>
      <c r="Y82" s="225">
        <f t="shared" si="16"/>
        <v>2</v>
      </c>
      <c r="Z82" s="225">
        <f t="shared" si="16"/>
        <v>536</v>
      </c>
      <c r="AA82" s="225">
        <f t="shared" si="16"/>
        <v>0</v>
      </c>
      <c r="AB82" s="225">
        <f t="shared" si="16"/>
        <v>111</v>
      </c>
      <c r="AC82" s="225">
        <f t="shared" si="16"/>
        <v>71</v>
      </c>
    </row>
    <row r="83" spans="1:29" s="203" customFormat="1" ht="20.100000000000001" customHeight="1">
      <c r="A83" s="424" t="s">
        <v>570</v>
      </c>
      <c r="B83" s="89">
        <f>COUNT(B84:B85)</f>
        <v>2</v>
      </c>
      <c r="C83" s="91" t="s">
        <v>25</v>
      </c>
      <c r="D83" s="91"/>
      <c r="E83" s="283"/>
      <c r="F83" s="196"/>
      <c r="G83" s="92"/>
      <c r="H83" s="95">
        <f>SUM(H84:H85)</f>
        <v>10023</v>
      </c>
      <c r="I83" s="227"/>
      <c r="J83" s="227">
        <f t="shared" ref="J83:AC83" si="17">SUM(J84:J85)</f>
        <v>0</v>
      </c>
      <c r="K83" s="227">
        <f t="shared" si="17"/>
        <v>0</v>
      </c>
      <c r="L83" s="227">
        <f t="shared" si="17"/>
        <v>0</v>
      </c>
      <c r="M83" s="227">
        <f t="shared" si="17"/>
        <v>2</v>
      </c>
      <c r="N83" s="227">
        <f t="shared" si="17"/>
        <v>0</v>
      </c>
      <c r="O83" s="227">
        <f t="shared" si="17"/>
        <v>9</v>
      </c>
      <c r="P83" s="227">
        <f t="shared" si="17"/>
        <v>7</v>
      </c>
      <c r="Q83" s="227">
        <f t="shared" si="17"/>
        <v>0</v>
      </c>
      <c r="R83" s="227">
        <f t="shared" si="17"/>
        <v>0</v>
      </c>
      <c r="S83" s="227">
        <f t="shared" si="17"/>
        <v>0</v>
      </c>
      <c r="T83" s="227">
        <f t="shared" si="17"/>
        <v>5</v>
      </c>
      <c r="U83" s="227">
        <f t="shared" si="17"/>
        <v>0</v>
      </c>
      <c r="V83" s="227">
        <f t="shared" si="17"/>
        <v>0</v>
      </c>
      <c r="W83" s="227">
        <f t="shared" si="17"/>
        <v>0</v>
      </c>
      <c r="X83" s="227">
        <f t="shared" si="17"/>
        <v>0</v>
      </c>
      <c r="Y83" s="227">
        <f t="shared" si="17"/>
        <v>0</v>
      </c>
      <c r="Z83" s="227">
        <f t="shared" si="17"/>
        <v>0</v>
      </c>
      <c r="AA83" s="227">
        <f t="shared" si="17"/>
        <v>12</v>
      </c>
      <c r="AB83" s="227">
        <f t="shared" si="17"/>
        <v>4</v>
      </c>
      <c r="AC83" s="227">
        <f t="shared" si="17"/>
        <v>0</v>
      </c>
    </row>
    <row r="84" spans="1:29" s="203" customFormat="1" ht="20.100000000000001" customHeight="1">
      <c r="A84" s="425"/>
      <c r="B84" s="85">
        <v>1</v>
      </c>
      <c r="C84" s="22" t="s">
        <v>25</v>
      </c>
      <c r="D84" s="82" t="s">
        <v>40</v>
      </c>
      <c r="E84" s="277" t="s">
        <v>51</v>
      </c>
      <c r="F84" s="277" t="s">
        <v>691</v>
      </c>
      <c r="G84" s="24">
        <v>2016</v>
      </c>
      <c r="H84" s="26">
        <v>7373</v>
      </c>
      <c r="I84" s="22"/>
      <c r="J84" s="24"/>
      <c r="K84" s="24"/>
      <c r="L84" s="24"/>
      <c r="M84" s="24">
        <v>1</v>
      </c>
      <c r="N84" s="24"/>
      <c r="O84" s="24">
        <v>6</v>
      </c>
      <c r="P84" s="24">
        <v>5</v>
      </c>
      <c r="Q84" s="24"/>
      <c r="R84" s="24"/>
      <c r="S84" s="24"/>
      <c r="T84" s="24">
        <v>5</v>
      </c>
      <c r="U84" s="24"/>
      <c r="V84" s="24"/>
      <c r="W84" s="24"/>
      <c r="X84" s="24"/>
      <c r="Y84" s="24"/>
      <c r="Z84" s="24"/>
      <c r="AA84" s="24">
        <v>12</v>
      </c>
      <c r="AB84" s="24"/>
      <c r="AC84" s="24"/>
    </row>
    <row r="85" spans="1:29" s="262" customFormat="1" ht="20.100000000000001" customHeight="1">
      <c r="A85" s="425"/>
      <c r="B85" s="85">
        <v>2</v>
      </c>
      <c r="C85" s="82" t="s">
        <v>25</v>
      </c>
      <c r="D85" s="344" t="s">
        <v>40</v>
      </c>
      <c r="E85" s="354" t="s">
        <v>182</v>
      </c>
      <c r="F85" s="354" t="s">
        <v>760</v>
      </c>
      <c r="G85" s="344">
        <v>2022</v>
      </c>
      <c r="H85" s="355">
        <v>2650</v>
      </c>
      <c r="I85" s="356" t="s">
        <v>714</v>
      </c>
      <c r="J85" s="135"/>
      <c r="K85" s="135"/>
      <c r="L85" s="135"/>
      <c r="M85" s="357">
        <v>1</v>
      </c>
      <c r="N85" s="135"/>
      <c r="O85" s="357">
        <v>3</v>
      </c>
      <c r="P85" s="357">
        <v>2</v>
      </c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357">
        <v>4</v>
      </c>
      <c r="AC85" s="135"/>
    </row>
    <row r="86" spans="1:29" s="203" customFormat="1" ht="20.100000000000001" customHeight="1">
      <c r="A86" s="425"/>
      <c r="B86" s="96">
        <f>COUNT(B87:B88)</f>
        <v>2</v>
      </c>
      <c r="C86" s="19" t="s">
        <v>56</v>
      </c>
      <c r="D86" s="19"/>
      <c r="E86" s="275"/>
      <c r="F86" s="186"/>
      <c r="G86" s="20"/>
      <c r="H86" s="21">
        <f>SUM(H87:H88)</f>
        <v>750</v>
      </c>
      <c r="I86" s="209"/>
      <c r="J86" s="209">
        <f t="shared" ref="J86:AC86" si="18">SUM(J87:J88)</f>
        <v>0</v>
      </c>
      <c r="K86" s="209">
        <f t="shared" si="18"/>
        <v>0</v>
      </c>
      <c r="L86" s="209">
        <f t="shared" si="18"/>
        <v>1</v>
      </c>
      <c r="M86" s="209">
        <f t="shared" si="18"/>
        <v>2</v>
      </c>
      <c r="N86" s="209">
        <f t="shared" si="18"/>
        <v>0</v>
      </c>
      <c r="O86" s="209">
        <f t="shared" si="18"/>
        <v>1</v>
      </c>
      <c r="P86" s="209">
        <f t="shared" si="18"/>
        <v>3</v>
      </c>
      <c r="Q86" s="209">
        <f t="shared" si="18"/>
        <v>0</v>
      </c>
      <c r="R86" s="209">
        <f t="shared" si="18"/>
        <v>0</v>
      </c>
      <c r="S86" s="209">
        <f t="shared" si="18"/>
        <v>0</v>
      </c>
      <c r="T86" s="209">
        <f t="shared" si="18"/>
        <v>4</v>
      </c>
      <c r="U86" s="209">
        <f t="shared" si="18"/>
        <v>0</v>
      </c>
      <c r="V86" s="209">
        <f t="shared" si="18"/>
        <v>0</v>
      </c>
      <c r="W86" s="209">
        <f t="shared" si="18"/>
        <v>0</v>
      </c>
      <c r="X86" s="209">
        <f t="shared" si="18"/>
        <v>0</v>
      </c>
      <c r="Y86" s="209">
        <f t="shared" si="18"/>
        <v>0</v>
      </c>
      <c r="Z86" s="209">
        <f t="shared" si="18"/>
        <v>2</v>
      </c>
      <c r="AA86" s="209">
        <f t="shared" si="18"/>
        <v>0</v>
      </c>
      <c r="AB86" s="209">
        <f t="shared" si="18"/>
        <v>0</v>
      </c>
      <c r="AC86" s="209">
        <f t="shared" si="18"/>
        <v>0</v>
      </c>
    </row>
    <row r="87" spans="1:29" s="203" customFormat="1" ht="20.100000000000001" customHeight="1">
      <c r="A87" s="425"/>
      <c r="B87" s="28">
        <v>1</v>
      </c>
      <c r="C87" s="29" t="s">
        <v>251</v>
      </c>
      <c r="D87" s="181" t="s">
        <v>39</v>
      </c>
      <c r="E87" s="320" t="s">
        <v>535</v>
      </c>
      <c r="F87" s="340" t="s">
        <v>536</v>
      </c>
      <c r="G87" s="40">
        <v>2008</v>
      </c>
      <c r="H87" s="326">
        <v>150</v>
      </c>
      <c r="I87" s="29"/>
      <c r="J87" s="40"/>
      <c r="K87" s="40"/>
      <c r="L87" s="40"/>
      <c r="M87" s="40">
        <v>1</v>
      </c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</row>
    <row r="88" spans="1:29" s="203" customFormat="1" ht="20.100000000000001" customHeight="1">
      <c r="A88" s="425"/>
      <c r="B88" s="28">
        <v>2</v>
      </c>
      <c r="C88" s="22" t="s">
        <v>251</v>
      </c>
      <c r="D88" s="82" t="s">
        <v>39</v>
      </c>
      <c r="E88" s="277" t="s">
        <v>537</v>
      </c>
      <c r="F88" s="277" t="s">
        <v>538</v>
      </c>
      <c r="G88" s="24">
        <v>2015</v>
      </c>
      <c r="H88" s="26">
        <v>600</v>
      </c>
      <c r="I88" s="22"/>
      <c r="J88" s="24"/>
      <c r="K88" s="24"/>
      <c r="L88" s="24">
        <v>1</v>
      </c>
      <c r="M88" s="24">
        <v>1</v>
      </c>
      <c r="N88" s="24"/>
      <c r="O88" s="24">
        <v>1</v>
      </c>
      <c r="P88" s="24">
        <v>3</v>
      </c>
      <c r="Q88" s="24"/>
      <c r="R88" s="24"/>
      <c r="S88" s="24"/>
      <c r="T88" s="24">
        <v>4</v>
      </c>
      <c r="U88" s="24"/>
      <c r="V88" s="24"/>
      <c r="W88" s="24"/>
      <c r="X88" s="24"/>
      <c r="Y88" s="24"/>
      <c r="Z88" s="24">
        <v>2</v>
      </c>
      <c r="AA88" s="24"/>
      <c r="AB88" s="24"/>
      <c r="AC88" s="24"/>
    </row>
    <row r="89" spans="1:29" s="263" customFormat="1" ht="20.100000000000001" customHeight="1" thickBot="1">
      <c r="A89" s="426"/>
      <c r="B89" s="343">
        <f>SUM(B83,B86)</f>
        <v>4</v>
      </c>
      <c r="C89" s="93"/>
      <c r="D89" s="93"/>
      <c r="E89" s="281"/>
      <c r="F89" s="282"/>
      <c r="G89" s="94"/>
      <c r="H89" s="250">
        <f>SUM(H83,H86)</f>
        <v>10773</v>
      </c>
      <c r="I89" s="226"/>
      <c r="J89" s="225">
        <f t="shared" ref="J89:AC89" si="19">SUM(J83,J86)</f>
        <v>0</v>
      </c>
      <c r="K89" s="225">
        <f t="shared" si="19"/>
        <v>0</v>
      </c>
      <c r="L89" s="225">
        <f t="shared" si="19"/>
        <v>1</v>
      </c>
      <c r="M89" s="225">
        <f t="shared" si="19"/>
        <v>4</v>
      </c>
      <c r="N89" s="225">
        <f t="shared" si="19"/>
        <v>0</v>
      </c>
      <c r="O89" s="225">
        <f t="shared" si="19"/>
        <v>10</v>
      </c>
      <c r="P89" s="225">
        <f t="shared" si="19"/>
        <v>10</v>
      </c>
      <c r="Q89" s="225">
        <f t="shared" si="19"/>
        <v>0</v>
      </c>
      <c r="R89" s="225">
        <f t="shared" si="19"/>
        <v>0</v>
      </c>
      <c r="S89" s="225">
        <f t="shared" si="19"/>
        <v>0</v>
      </c>
      <c r="T89" s="225">
        <f t="shared" si="19"/>
        <v>9</v>
      </c>
      <c r="U89" s="225">
        <f t="shared" si="19"/>
        <v>0</v>
      </c>
      <c r="V89" s="225">
        <f t="shared" si="19"/>
        <v>0</v>
      </c>
      <c r="W89" s="225">
        <f t="shared" si="19"/>
        <v>0</v>
      </c>
      <c r="X89" s="225">
        <f t="shared" si="19"/>
        <v>0</v>
      </c>
      <c r="Y89" s="225">
        <f t="shared" si="19"/>
        <v>0</v>
      </c>
      <c r="Z89" s="225">
        <f t="shared" si="19"/>
        <v>2</v>
      </c>
      <c r="AA89" s="225">
        <f t="shared" si="19"/>
        <v>12</v>
      </c>
      <c r="AB89" s="225">
        <f t="shared" si="19"/>
        <v>4</v>
      </c>
      <c r="AC89" s="225">
        <f t="shared" si="19"/>
        <v>0</v>
      </c>
    </row>
    <row r="90" spans="1:29" s="203" customFormat="1" ht="20.100000000000001" customHeight="1">
      <c r="A90" s="424" t="s">
        <v>571</v>
      </c>
      <c r="B90" s="89">
        <f>COUNT(B91:B93)</f>
        <v>3</v>
      </c>
      <c r="C90" s="91" t="s">
        <v>56</v>
      </c>
      <c r="D90" s="91"/>
      <c r="E90" s="283"/>
      <c r="F90" s="196"/>
      <c r="G90" s="92"/>
      <c r="H90" s="95">
        <f>SUM(H91:H93)</f>
        <v>1325.6</v>
      </c>
      <c r="I90" s="227"/>
      <c r="J90" s="227">
        <f>SUM(J91:J93)</f>
        <v>0</v>
      </c>
      <c r="K90" s="227">
        <f t="shared" ref="K90:AC90" si="20">SUM(K91:K93)</f>
        <v>0</v>
      </c>
      <c r="L90" s="227">
        <f t="shared" si="20"/>
        <v>0</v>
      </c>
      <c r="M90" s="227">
        <f t="shared" si="20"/>
        <v>2</v>
      </c>
      <c r="N90" s="227">
        <f t="shared" si="20"/>
        <v>0</v>
      </c>
      <c r="O90" s="227">
        <f t="shared" si="20"/>
        <v>5</v>
      </c>
      <c r="P90" s="227">
        <f t="shared" si="20"/>
        <v>4</v>
      </c>
      <c r="Q90" s="227">
        <f t="shared" si="20"/>
        <v>1</v>
      </c>
      <c r="R90" s="227">
        <f t="shared" si="20"/>
        <v>0</v>
      </c>
      <c r="S90" s="227">
        <f t="shared" si="20"/>
        <v>0</v>
      </c>
      <c r="T90" s="227">
        <f t="shared" si="20"/>
        <v>5</v>
      </c>
      <c r="U90" s="227">
        <f t="shared" si="20"/>
        <v>0</v>
      </c>
      <c r="V90" s="227">
        <f t="shared" si="20"/>
        <v>0</v>
      </c>
      <c r="W90" s="227">
        <f t="shared" si="20"/>
        <v>0</v>
      </c>
      <c r="X90" s="227">
        <f t="shared" si="20"/>
        <v>0</v>
      </c>
      <c r="Y90" s="227">
        <f t="shared" si="20"/>
        <v>0</v>
      </c>
      <c r="Z90" s="227">
        <f t="shared" si="20"/>
        <v>0</v>
      </c>
      <c r="AA90" s="227">
        <f t="shared" si="20"/>
        <v>0</v>
      </c>
      <c r="AB90" s="227">
        <f t="shared" si="20"/>
        <v>0</v>
      </c>
      <c r="AC90" s="227">
        <f t="shared" si="20"/>
        <v>0</v>
      </c>
    </row>
    <row r="91" spans="1:29" s="203" customFormat="1" ht="20.100000000000001" customHeight="1">
      <c r="A91" s="425"/>
      <c r="B91" s="28">
        <v>1</v>
      </c>
      <c r="C91" s="29" t="s">
        <v>251</v>
      </c>
      <c r="D91" s="181" t="s">
        <v>39</v>
      </c>
      <c r="E91" s="320" t="s">
        <v>539</v>
      </c>
      <c r="F91" s="340" t="s">
        <v>540</v>
      </c>
      <c r="G91" s="40">
        <v>2019</v>
      </c>
      <c r="H91" s="326">
        <v>546</v>
      </c>
      <c r="I91" s="29"/>
      <c r="J91" s="40"/>
      <c r="K91" s="40"/>
      <c r="L91" s="40"/>
      <c r="M91" s="40">
        <v>1</v>
      </c>
      <c r="N91" s="40"/>
      <c r="O91" s="40"/>
      <c r="P91" s="40">
        <v>3</v>
      </c>
      <c r="Q91" s="40">
        <v>1</v>
      </c>
      <c r="R91" s="40"/>
      <c r="S91" s="40"/>
      <c r="T91" s="40">
        <v>2</v>
      </c>
      <c r="U91" s="40"/>
      <c r="V91" s="40"/>
      <c r="W91" s="40"/>
      <c r="X91" s="40"/>
      <c r="Y91" s="40"/>
      <c r="Z91" s="40"/>
      <c r="AA91" s="40"/>
      <c r="AB91" s="40"/>
      <c r="AC91" s="40"/>
    </row>
    <row r="92" spans="1:29" s="203" customFormat="1" ht="20.100000000000001" customHeight="1">
      <c r="A92" s="425"/>
      <c r="B92" s="28">
        <v>2</v>
      </c>
      <c r="C92" s="22" t="s">
        <v>251</v>
      </c>
      <c r="D92" s="82" t="s">
        <v>39</v>
      </c>
      <c r="E92" s="277" t="s">
        <v>541</v>
      </c>
      <c r="F92" s="277" t="s">
        <v>542</v>
      </c>
      <c r="G92" s="24">
        <v>2020</v>
      </c>
      <c r="H92" s="26">
        <v>586</v>
      </c>
      <c r="I92" s="22" t="s">
        <v>336</v>
      </c>
      <c r="J92" s="24"/>
      <c r="K92" s="24"/>
      <c r="L92" s="24"/>
      <c r="M92" s="24"/>
      <c r="N92" s="24"/>
      <c r="O92" s="24">
        <v>2</v>
      </c>
      <c r="P92" s="24"/>
      <c r="Q92" s="24"/>
      <c r="R92" s="24"/>
      <c r="S92" s="24"/>
      <c r="T92" s="24">
        <v>3</v>
      </c>
      <c r="U92" s="24"/>
      <c r="V92" s="24"/>
      <c r="W92" s="24"/>
      <c r="X92" s="24"/>
      <c r="Y92" s="24"/>
      <c r="Z92" s="24"/>
      <c r="AA92" s="24"/>
      <c r="AB92" s="24"/>
      <c r="AC92" s="24"/>
    </row>
    <row r="93" spans="1:29" s="203" customFormat="1" ht="20.100000000000001" customHeight="1">
      <c r="A93" s="425"/>
      <c r="B93" s="28">
        <v>3</v>
      </c>
      <c r="C93" s="29" t="s">
        <v>251</v>
      </c>
      <c r="D93" s="181" t="s">
        <v>39</v>
      </c>
      <c r="E93" s="291" t="s">
        <v>801</v>
      </c>
      <c r="F93" s="291" t="s">
        <v>802</v>
      </c>
      <c r="G93" s="39" t="s">
        <v>803</v>
      </c>
      <c r="H93" s="251">
        <v>193.6</v>
      </c>
      <c r="I93" s="27" t="s">
        <v>804</v>
      </c>
      <c r="J93" s="39"/>
      <c r="K93" s="39"/>
      <c r="L93" s="39"/>
      <c r="M93" s="39">
        <v>1</v>
      </c>
      <c r="N93" s="39"/>
      <c r="O93" s="39">
        <v>3</v>
      </c>
      <c r="P93" s="39">
        <v>1</v>
      </c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</row>
    <row r="94" spans="1:29" s="263" customFormat="1" ht="20.100000000000001" customHeight="1" thickBot="1">
      <c r="A94" s="425"/>
      <c r="B94" s="343">
        <f>SUM(B90)</f>
        <v>3</v>
      </c>
      <c r="C94" s="93"/>
      <c r="D94" s="93"/>
      <c r="E94" s="281"/>
      <c r="F94" s="282"/>
      <c r="G94" s="94"/>
      <c r="H94" s="250">
        <f>SUM(H90)</f>
        <v>1325.6</v>
      </c>
      <c r="I94" s="226"/>
      <c r="J94" s="225">
        <f t="shared" ref="J94:AC94" si="21">SUM(J90)</f>
        <v>0</v>
      </c>
      <c r="K94" s="225">
        <f t="shared" si="21"/>
        <v>0</v>
      </c>
      <c r="L94" s="225">
        <f t="shared" si="21"/>
        <v>0</v>
      </c>
      <c r="M94" s="225">
        <f t="shared" si="21"/>
        <v>2</v>
      </c>
      <c r="N94" s="225">
        <f t="shared" si="21"/>
        <v>0</v>
      </c>
      <c r="O94" s="225">
        <f t="shared" si="21"/>
        <v>5</v>
      </c>
      <c r="P94" s="225">
        <f t="shared" si="21"/>
        <v>4</v>
      </c>
      <c r="Q94" s="225">
        <f t="shared" si="21"/>
        <v>1</v>
      </c>
      <c r="R94" s="225">
        <f t="shared" si="21"/>
        <v>0</v>
      </c>
      <c r="S94" s="225">
        <f t="shared" si="21"/>
        <v>0</v>
      </c>
      <c r="T94" s="225">
        <f t="shared" si="21"/>
        <v>5</v>
      </c>
      <c r="U94" s="225">
        <f t="shared" si="21"/>
        <v>0</v>
      </c>
      <c r="V94" s="225">
        <f t="shared" si="21"/>
        <v>0</v>
      </c>
      <c r="W94" s="225">
        <f t="shared" si="21"/>
        <v>0</v>
      </c>
      <c r="X94" s="225">
        <f t="shared" si="21"/>
        <v>0</v>
      </c>
      <c r="Y94" s="225">
        <f t="shared" si="21"/>
        <v>0</v>
      </c>
      <c r="Z94" s="225">
        <f t="shared" si="21"/>
        <v>0</v>
      </c>
      <c r="AA94" s="225">
        <f t="shared" si="21"/>
        <v>0</v>
      </c>
      <c r="AB94" s="225">
        <f t="shared" si="21"/>
        <v>0</v>
      </c>
      <c r="AC94" s="225">
        <f t="shared" si="21"/>
        <v>0</v>
      </c>
    </row>
    <row r="95" spans="1:29" s="203" customFormat="1" ht="20.100000000000001" customHeight="1">
      <c r="A95" s="430" t="s">
        <v>605</v>
      </c>
      <c r="B95" s="96">
        <f>COUNT(B96:B96)</f>
        <v>1</v>
      </c>
      <c r="C95" s="19" t="s">
        <v>46</v>
      </c>
      <c r="D95" s="19"/>
      <c r="E95" s="275"/>
      <c r="F95" s="186"/>
      <c r="G95" s="20"/>
      <c r="H95" s="21">
        <f>SUM(H96:H96)</f>
        <v>335536</v>
      </c>
      <c r="I95" s="209"/>
      <c r="J95" s="209">
        <f t="shared" ref="J95:AC95" si="22">SUM(J96:J96)</f>
        <v>1</v>
      </c>
      <c r="K95" s="209">
        <f t="shared" si="22"/>
        <v>0</v>
      </c>
      <c r="L95" s="209">
        <f t="shared" si="22"/>
        <v>13</v>
      </c>
      <c r="M95" s="209">
        <f t="shared" si="22"/>
        <v>6</v>
      </c>
      <c r="N95" s="209">
        <f t="shared" si="22"/>
        <v>0</v>
      </c>
      <c r="O95" s="209">
        <f t="shared" si="22"/>
        <v>0</v>
      </c>
      <c r="P95" s="209">
        <f t="shared" si="22"/>
        <v>16</v>
      </c>
      <c r="Q95" s="209">
        <f t="shared" si="22"/>
        <v>0</v>
      </c>
      <c r="R95" s="209">
        <f t="shared" si="22"/>
        <v>0</v>
      </c>
      <c r="S95" s="209">
        <f t="shared" si="22"/>
        <v>0</v>
      </c>
      <c r="T95" s="209">
        <f t="shared" si="22"/>
        <v>0</v>
      </c>
      <c r="U95" s="209">
        <f t="shared" si="22"/>
        <v>0</v>
      </c>
      <c r="V95" s="209">
        <f t="shared" si="22"/>
        <v>1</v>
      </c>
      <c r="W95" s="209">
        <f t="shared" si="22"/>
        <v>0</v>
      </c>
      <c r="X95" s="209">
        <f t="shared" si="22"/>
        <v>2</v>
      </c>
      <c r="Y95" s="209">
        <f t="shared" si="22"/>
        <v>1</v>
      </c>
      <c r="Z95" s="209">
        <f t="shared" si="22"/>
        <v>83</v>
      </c>
      <c r="AA95" s="209">
        <f t="shared" si="22"/>
        <v>44</v>
      </c>
      <c r="AB95" s="209">
        <f t="shared" si="22"/>
        <v>53</v>
      </c>
      <c r="AC95" s="209">
        <f t="shared" si="22"/>
        <v>138</v>
      </c>
    </row>
    <row r="96" spans="1:29" s="203" customFormat="1" ht="20.100000000000001" customHeight="1">
      <c r="A96" s="431"/>
      <c r="B96" s="85">
        <v>1</v>
      </c>
      <c r="C96" s="22" t="s">
        <v>726</v>
      </c>
      <c r="D96" s="82" t="s">
        <v>605</v>
      </c>
      <c r="E96" s="276" t="s">
        <v>159</v>
      </c>
      <c r="F96" s="185" t="s">
        <v>700</v>
      </c>
      <c r="G96" s="24">
        <v>2020</v>
      </c>
      <c r="H96" s="26">
        <v>335536</v>
      </c>
      <c r="I96" s="236" t="s">
        <v>160</v>
      </c>
      <c r="J96" s="24">
        <v>1</v>
      </c>
      <c r="K96" s="24"/>
      <c r="L96" s="24">
        <v>13</v>
      </c>
      <c r="M96" s="24">
        <v>6</v>
      </c>
      <c r="N96" s="24"/>
      <c r="O96" s="24"/>
      <c r="P96" s="24">
        <v>16</v>
      </c>
      <c r="Q96" s="24"/>
      <c r="R96" s="24"/>
      <c r="S96" s="24"/>
      <c r="T96" s="24"/>
      <c r="U96" s="24"/>
      <c r="V96" s="24">
        <v>1</v>
      </c>
      <c r="W96" s="24"/>
      <c r="X96" s="24">
        <v>2</v>
      </c>
      <c r="Y96" s="24">
        <v>1</v>
      </c>
      <c r="Z96" s="24">
        <v>83</v>
      </c>
      <c r="AA96" s="24">
        <v>44</v>
      </c>
      <c r="AB96" s="24">
        <v>53</v>
      </c>
      <c r="AC96" s="24">
        <v>138</v>
      </c>
    </row>
    <row r="97" spans="1:29" s="263" customFormat="1" ht="19.5" customHeight="1" thickBot="1">
      <c r="A97" s="432"/>
      <c r="B97" s="343">
        <f>SUM(B95)</f>
        <v>1</v>
      </c>
      <c r="C97" s="93"/>
      <c r="D97" s="93"/>
      <c r="E97" s="281"/>
      <c r="F97" s="282"/>
      <c r="G97" s="94"/>
      <c r="H97" s="343">
        <f>SUM(H95)</f>
        <v>335536</v>
      </c>
      <c r="I97" s="343">
        <f t="shared" ref="I97:AC97" si="23">SUM(I95)</f>
        <v>0</v>
      </c>
      <c r="J97" s="343">
        <f t="shared" si="23"/>
        <v>1</v>
      </c>
      <c r="K97" s="343">
        <f t="shared" si="23"/>
        <v>0</v>
      </c>
      <c r="L97" s="343">
        <f t="shared" si="23"/>
        <v>13</v>
      </c>
      <c r="M97" s="343">
        <f t="shared" si="23"/>
        <v>6</v>
      </c>
      <c r="N97" s="343">
        <f t="shared" si="23"/>
        <v>0</v>
      </c>
      <c r="O97" s="343">
        <f t="shared" si="23"/>
        <v>0</v>
      </c>
      <c r="P97" s="343">
        <f t="shared" si="23"/>
        <v>16</v>
      </c>
      <c r="Q97" s="343">
        <f t="shared" si="23"/>
        <v>0</v>
      </c>
      <c r="R97" s="343">
        <f t="shared" si="23"/>
        <v>0</v>
      </c>
      <c r="S97" s="343">
        <f t="shared" si="23"/>
        <v>0</v>
      </c>
      <c r="T97" s="343">
        <f t="shared" si="23"/>
        <v>0</v>
      </c>
      <c r="U97" s="343">
        <f t="shared" si="23"/>
        <v>0</v>
      </c>
      <c r="V97" s="343">
        <f t="shared" si="23"/>
        <v>1</v>
      </c>
      <c r="W97" s="343">
        <f t="shared" si="23"/>
        <v>0</v>
      </c>
      <c r="X97" s="343">
        <f t="shared" si="23"/>
        <v>2</v>
      </c>
      <c r="Y97" s="343">
        <f t="shared" si="23"/>
        <v>1</v>
      </c>
      <c r="Z97" s="343">
        <f t="shared" si="23"/>
        <v>83</v>
      </c>
      <c r="AA97" s="343">
        <f t="shared" si="23"/>
        <v>44</v>
      </c>
      <c r="AB97" s="343">
        <f t="shared" si="23"/>
        <v>53</v>
      </c>
      <c r="AC97" s="343">
        <f t="shared" si="23"/>
        <v>138</v>
      </c>
    </row>
    <row r="98" spans="1:29" ht="20.100000000000001" customHeight="1">
      <c r="A98" s="434" t="s">
        <v>572</v>
      </c>
      <c r="B98" s="96">
        <v>5</v>
      </c>
      <c r="C98" s="19" t="s">
        <v>63</v>
      </c>
      <c r="D98" s="19"/>
      <c r="E98" s="19"/>
      <c r="F98" s="19"/>
      <c r="G98" s="19"/>
      <c r="H98" s="19">
        <v>83939</v>
      </c>
      <c r="I98" s="19"/>
      <c r="J98" s="19">
        <v>2</v>
      </c>
      <c r="K98" s="19">
        <v>1</v>
      </c>
      <c r="L98" s="19">
        <v>3</v>
      </c>
      <c r="M98" s="19">
        <v>16</v>
      </c>
      <c r="N98" s="19">
        <v>0</v>
      </c>
      <c r="O98" s="19">
        <v>21</v>
      </c>
      <c r="P98" s="19">
        <v>69</v>
      </c>
      <c r="Q98" s="19">
        <v>1</v>
      </c>
      <c r="R98" s="19">
        <v>0</v>
      </c>
      <c r="S98" s="19">
        <v>0</v>
      </c>
      <c r="T98" s="19">
        <v>40</v>
      </c>
      <c r="U98" s="19">
        <v>5</v>
      </c>
      <c r="V98" s="19">
        <v>2</v>
      </c>
      <c r="W98" s="19">
        <v>1</v>
      </c>
      <c r="X98" s="19">
        <v>2</v>
      </c>
      <c r="Y98" s="19">
        <v>1</v>
      </c>
      <c r="Z98" s="19">
        <v>175</v>
      </c>
      <c r="AA98" s="19">
        <v>36</v>
      </c>
      <c r="AB98" s="19">
        <v>2</v>
      </c>
      <c r="AC98" s="19">
        <v>8</v>
      </c>
    </row>
    <row r="99" spans="1:29" ht="20.100000000000001" customHeight="1">
      <c r="A99" s="435"/>
      <c r="B99" s="85">
        <v>1</v>
      </c>
      <c r="C99" s="85" t="s">
        <v>53</v>
      </c>
      <c r="D99" s="85" t="s">
        <v>39</v>
      </c>
      <c r="E99" s="85" t="s">
        <v>543</v>
      </c>
      <c r="F99" s="85" t="s">
        <v>805</v>
      </c>
      <c r="G99" s="85">
        <v>2007</v>
      </c>
      <c r="H99" s="85">
        <v>10847</v>
      </c>
      <c r="I99" s="85"/>
      <c r="J99" s="85"/>
      <c r="K99" s="85"/>
      <c r="L99" s="85"/>
      <c r="M99" s="85">
        <v>4</v>
      </c>
      <c r="N99" s="85"/>
      <c r="O99" s="85">
        <v>6</v>
      </c>
      <c r="P99" s="85">
        <v>16</v>
      </c>
      <c r="Q99" s="85"/>
      <c r="R99" s="85"/>
      <c r="S99" s="85"/>
      <c r="T99" s="85"/>
      <c r="U99" s="85"/>
      <c r="V99" s="85"/>
      <c r="W99" s="85"/>
      <c r="X99" s="85"/>
      <c r="Y99" s="85"/>
      <c r="Z99" s="85">
        <v>21</v>
      </c>
      <c r="AA99" s="85"/>
      <c r="AB99" s="85"/>
      <c r="AC99" s="85"/>
    </row>
    <row r="100" spans="1:29" ht="20.100000000000001" customHeight="1">
      <c r="A100" s="435"/>
      <c r="B100" s="85">
        <v>2</v>
      </c>
      <c r="C100" s="85" t="s">
        <v>187</v>
      </c>
      <c r="D100" s="85" t="s">
        <v>39</v>
      </c>
      <c r="E100" s="85" t="s">
        <v>544</v>
      </c>
      <c r="F100" s="85" t="s">
        <v>806</v>
      </c>
      <c r="G100" s="85">
        <v>2010</v>
      </c>
      <c r="H100" s="85">
        <v>9966</v>
      </c>
      <c r="I100" s="85"/>
      <c r="J100" s="85"/>
      <c r="K100" s="85"/>
      <c r="L100" s="85">
        <v>1</v>
      </c>
      <c r="M100" s="85">
        <v>2</v>
      </c>
      <c r="N100" s="85"/>
      <c r="O100" s="85">
        <v>6</v>
      </c>
      <c r="P100" s="85">
        <v>8</v>
      </c>
      <c r="Q100" s="85">
        <v>1</v>
      </c>
      <c r="R100" s="85"/>
      <c r="S100" s="85"/>
      <c r="T100" s="85">
        <v>5</v>
      </c>
      <c r="U100" s="85">
        <v>1</v>
      </c>
      <c r="V100" s="85"/>
      <c r="W100" s="85"/>
      <c r="X100" s="85"/>
      <c r="Y100" s="85"/>
      <c r="Z100" s="85">
        <v>30</v>
      </c>
      <c r="AA100" s="85">
        <v>6</v>
      </c>
      <c r="AB100" s="85"/>
      <c r="AC100" s="85"/>
    </row>
    <row r="101" spans="1:29" ht="20.100000000000001" customHeight="1">
      <c r="A101" s="435"/>
      <c r="B101" s="22">
        <v>3</v>
      </c>
      <c r="C101" s="22" t="s">
        <v>817</v>
      </c>
      <c r="D101" s="22" t="s">
        <v>818</v>
      </c>
      <c r="E101" s="22" t="s">
        <v>819</v>
      </c>
      <c r="F101" s="22" t="s">
        <v>692</v>
      </c>
      <c r="G101" s="22">
        <v>2010</v>
      </c>
      <c r="H101" s="22">
        <v>13464</v>
      </c>
      <c r="I101" s="22"/>
      <c r="J101" s="22">
        <v>2</v>
      </c>
      <c r="K101" s="22"/>
      <c r="L101" s="22">
        <v>1</v>
      </c>
      <c r="M101" s="22">
        <v>1</v>
      </c>
      <c r="N101" s="22"/>
      <c r="O101" s="22"/>
      <c r="P101" s="22">
        <v>4</v>
      </c>
      <c r="Q101" s="22"/>
      <c r="R101" s="22"/>
      <c r="S101" s="22"/>
      <c r="T101" s="22">
        <v>5</v>
      </c>
      <c r="U101" s="22">
        <v>2</v>
      </c>
      <c r="V101" s="22">
        <v>1</v>
      </c>
      <c r="W101" s="22"/>
      <c r="X101" s="22">
        <v>1</v>
      </c>
      <c r="Y101" s="22"/>
      <c r="Z101" s="22">
        <v>36</v>
      </c>
      <c r="AA101" s="22">
        <v>8</v>
      </c>
      <c r="AB101" s="22"/>
      <c r="AC101" s="22"/>
    </row>
    <row r="102" spans="1:29" ht="20.100000000000001" customHeight="1">
      <c r="A102" s="435"/>
      <c r="B102" s="22">
        <v>4</v>
      </c>
      <c r="C102" s="22" t="s">
        <v>817</v>
      </c>
      <c r="D102" s="22" t="s">
        <v>818</v>
      </c>
      <c r="E102" s="22" t="s">
        <v>820</v>
      </c>
      <c r="F102" s="22" t="s">
        <v>693</v>
      </c>
      <c r="G102" s="22">
        <v>2007</v>
      </c>
      <c r="H102" s="22">
        <v>37235</v>
      </c>
      <c r="I102" s="22"/>
      <c r="J102" s="22"/>
      <c r="K102" s="22">
        <v>1</v>
      </c>
      <c r="L102" s="22">
        <v>1</v>
      </c>
      <c r="M102" s="22">
        <v>7</v>
      </c>
      <c r="N102" s="22"/>
      <c r="O102" s="22">
        <v>9</v>
      </c>
      <c r="P102" s="22">
        <v>31</v>
      </c>
      <c r="Q102" s="22"/>
      <c r="R102" s="22"/>
      <c r="S102" s="22"/>
      <c r="T102" s="22">
        <v>25</v>
      </c>
      <c r="U102" s="22">
        <v>2</v>
      </c>
      <c r="V102" s="22">
        <v>1</v>
      </c>
      <c r="W102" s="22">
        <v>1</v>
      </c>
      <c r="X102" s="22">
        <v>1</v>
      </c>
      <c r="Y102" s="22">
        <v>1</v>
      </c>
      <c r="Z102" s="22">
        <v>82</v>
      </c>
      <c r="AA102" s="22">
        <v>22</v>
      </c>
      <c r="AB102" s="22">
        <v>2</v>
      </c>
      <c r="AC102" s="22">
        <v>8</v>
      </c>
    </row>
    <row r="103" spans="1:29" ht="20.100000000000001" customHeight="1">
      <c r="A103" s="435"/>
      <c r="B103" s="22">
        <v>5</v>
      </c>
      <c r="C103" s="22" t="s">
        <v>817</v>
      </c>
      <c r="D103" s="22" t="s">
        <v>818</v>
      </c>
      <c r="E103" s="22" t="s">
        <v>821</v>
      </c>
      <c r="F103" s="22" t="s">
        <v>694</v>
      </c>
      <c r="G103" s="22">
        <v>2009</v>
      </c>
      <c r="H103" s="22">
        <v>12427</v>
      </c>
      <c r="I103" s="22"/>
      <c r="J103" s="22"/>
      <c r="K103" s="22"/>
      <c r="L103" s="22"/>
      <c r="M103" s="22">
        <v>2</v>
      </c>
      <c r="N103" s="22"/>
      <c r="O103" s="22"/>
      <c r="P103" s="22">
        <v>10</v>
      </c>
      <c r="Q103" s="22"/>
      <c r="R103" s="22"/>
      <c r="S103" s="22"/>
      <c r="T103" s="22">
        <v>5</v>
      </c>
      <c r="U103" s="22"/>
      <c r="V103" s="22"/>
      <c r="W103" s="22"/>
      <c r="X103" s="22"/>
      <c r="Y103" s="22"/>
      <c r="Z103" s="22">
        <v>6</v>
      </c>
      <c r="AA103" s="22"/>
      <c r="AB103" s="22"/>
      <c r="AC103" s="22"/>
    </row>
    <row r="104" spans="1:29" ht="20.100000000000001" customHeight="1">
      <c r="A104" s="435"/>
      <c r="B104" s="96">
        <v>5</v>
      </c>
      <c r="C104" s="96" t="s">
        <v>188</v>
      </c>
      <c r="D104" s="96"/>
      <c r="E104" s="96"/>
      <c r="F104" s="96"/>
      <c r="G104" s="96"/>
      <c r="H104" s="96">
        <v>18239</v>
      </c>
      <c r="I104" s="96"/>
      <c r="J104" s="96">
        <v>0</v>
      </c>
      <c r="K104" s="96">
        <v>0</v>
      </c>
      <c r="L104" s="96">
        <v>0</v>
      </c>
      <c r="M104" s="96">
        <v>11</v>
      </c>
      <c r="N104" s="96">
        <v>0</v>
      </c>
      <c r="O104" s="96">
        <v>27</v>
      </c>
      <c r="P104" s="96">
        <v>19</v>
      </c>
      <c r="Q104" s="96">
        <v>5</v>
      </c>
      <c r="R104" s="96">
        <v>2</v>
      </c>
      <c r="S104" s="96">
        <v>10</v>
      </c>
      <c r="T104" s="96">
        <v>13</v>
      </c>
      <c r="U104" s="96">
        <v>0</v>
      </c>
      <c r="V104" s="96">
        <v>0</v>
      </c>
      <c r="W104" s="96">
        <v>0</v>
      </c>
      <c r="X104" s="96">
        <v>0</v>
      </c>
      <c r="Y104" s="96">
        <v>0</v>
      </c>
      <c r="Z104" s="96">
        <v>50</v>
      </c>
      <c r="AA104" s="96">
        <v>0</v>
      </c>
      <c r="AB104" s="96">
        <v>0</v>
      </c>
      <c r="AC104" s="96">
        <v>0</v>
      </c>
    </row>
    <row r="105" spans="1:29" ht="20.100000000000001" customHeight="1">
      <c r="A105" s="435"/>
      <c r="B105" s="85">
        <v>1</v>
      </c>
      <c r="C105" s="85" t="s">
        <v>188</v>
      </c>
      <c r="D105" s="85" t="s">
        <v>39</v>
      </c>
      <c r="E105" s="85" t="s">
        <v>545</v>
      </c>
      <c r="F105" s="85" t="s">
        <v>807</v>
      </c>
      <c r="G105" s="85">
        <v>2009</v>
      </c>
      <c r="H105" s="85">
        <v>2089</v>
      </c>
      <c r="I105" s="85"/>
      <c r="J105" s="85"/>
      <c r="K105" s="85"/>
      <c r="L105" s="85"/>
      <c r="M105" s="85">
        <v>4</v>
      </c>
      <c r="N105" s="85"/>
      <c r="O105" s="85"/>
      <c r="P105" s="85"/>
      <c r="Q105" s="85">
        <v>1</v>
      </c>
      <c r="R105" s="85"/>
      <c r="S105" s="85">
        <v>2</v>
      </c>
      <c r="T105" s="85">
        <v>4</v>
      </c>
      <c r="U105" s="85"/>
      <c r="V105" s="85"/>
      <c r="W105" s="85"/>
      <c r="X105" s="85"/>
      <c r="Y105" s="85"/>
      <c r="Z105" s="85">
        <v>7</v>
      </c>
      <c r="AA105" s="85"/>
      <c r="AB105" s="85"/>
      <c r="AC105" s="85"/>
    </row>
    <row r="106" spans="1:29" ht="20.100000000000001" customHeight="1">
      <c r="A106" s="435"/>
      <c r="B106" s="85">
        <v>2</v>
      </c>
      <c r="C106" s="85" t="s">
        <v>188</v>
      </c>
      <c r="D106" s="85" t="s">
        <v>39</v>
      </c>
      <c r="E106" s="85" t="s">
        <v>546</v>
      </c>
      <c r="F106" s="85"/>
      <c r="G106" s="85">
        <v>2009</v>
      </c>
      <c r="H106" s="85">
        <v>8401</v>
      </c>
      <c r="I106" s="85"/>
      <c r="J106" s="85"/>
      <c r="K106" s="85"/>
      <c r="L106" s="85"/>
      <c r="M106" s="85">
        <v>3</v>
      </c>
      <c r="N106" s="85"/>
      <c r="O106" s="85">
        <v>14</v>
      </c>
      <c r="P106" s="85">
        <v>9</v>
      </c>
      <c r="Q106" s="85">
        <v>1</v>
      </c>
      <c r="R106" s="85"/>
      <c r="S106" s="85">
        <v>2</v>
      </c>
      <c r="T106" s="85">
        <v>6</v>
      </c>
      <c r="U106" s="85"/>
      <c r="V106" s="85"/>
      <c r="W106" s="85"/>
      <c r="X106" s="85"/>
      <c r="Y106" s="85"/>
      <c r="Z106" s="85">
        <v>23</v>
      </c>
      <c r="AA106" s="85"/>
      <c r="AB106" s="85"/>
      <c r="AC106" s="85"/>
    </row>
    <row r="107" spans="1:29" ht="20.100000000000001" customHeight="1">
      <c r="A107" s="435"/>
      <c r="B107" s="85">
        <v>3</v>
      </c>
      <c r="C107" s="85" t="s">
        <v>188</v>
      </c>
      <c r="D107" s="85" t="s">
        <v>39</v>
      </c>
      <c r="E107" s="85" t="s">
        <v>547</v>
      </c>
      <c r="F107" s="85" t="s">
        <v>808</v>
      </c>
      <c r="G107" s="85">
        <v>2009</v>
      </c>
      <c r="H107" s="85">
        <v>3717</v>
      </c>
      <c r="I107" s="85"/>
      <c r="J107" s="85"/>
      <c r="K107" s="85"/>
      <c r="L107" s="85"/>
      <c r="M107" s="85">
        <v>2</v>
      </c>
      <c r="N107" s="85"/>
      <c r="O107" s="85">
        <v>7</v>
      </c>
      <c r="P107" s="85">
        <v>6</v>
      </c>
      <c r="Q107" s="85">
        <v>1</v>
      </c>
      <c r="R107" s="85">
        <v>1</v>
      </c>
      <c r="S107" s="85">
        <v>2</v>
      </c>
      <c r="T107" s="85"/>
      <c r="U107" s="85"/>
      <c r="V107" s="85"/>
      <c r="W107" s="85"/>
      <c r="X107" s="85"/>
      <c r="Y107" s="85"/>
      <c r="Z107" s="85">
        <v>6</v>
      </c>
      <c r="AA107" s="85"/>
      <c r="AB107" s="85"/>
      <c r="AC107" s="85"/>
    </row>
    <row r="108" spans="1:29" ht="20.100000000000001" customHeight="1">
      <c r="A108" s="435"/>
      <c r="B108" s="85">
        <v>4</v>
      </c>
      <c r="C108" s="85" t="s">
        <v>188</v>
      </c>
      <c r="D108" s="85" t="s">
        <v>39</v>
      </c>
      <c r="E108" s="85" t="s">
        <v>548</v>
      </c>
      <c r="F108" s="85" t="s">
        <v>809</v>
      </c>
      <c r="G108" s="85">
        <v>2009</v>
      </c>
      <c r="H108" s="85">
        <v>2535</v>
      </c>
      <c r="I108" s="85"/>
      <c r="J108" s="85"/>
      <c r="K108" s="85"/>
      <c r="L108" s="85"/>
      <c r="M108" s="85">
        <v>1</v>
      </c>
      <c r="N108" s="85"/>
      <c r="O108" s="85">
        <v>6</v>
      </c>
      <c r="P108" s="85">
        <v>2</v>
      </c>
      <c r="Q108" s="85">
        <v>1</v>
      </c>
      <c r="R108" s="85">
        <v>1</v>
      </c>
      <c r="S108" s="85">
        <v>2</v>
      </c>
      <c r="T108" s="85">
        <v>3</v>
      </c>
      <c r="U108" s="85"/>
      <c r="V108" s="85"/>
      <c r="W108" s="85"/>
      <c r="X108" s="85"/>
      <c r="Y108" s="85"/>
      <c r="Z108" s="85">
        <v>7</v>
      </c>
      <c r="AA108" s="85"/>
      <c r="AB108" s="85"/>
      <c r="AC108" s="85"/>
    </row>
    <row r="109" spans="1:29" ht="20.100000000000001" customHeight="1">
      <c r="A109" s="435"/>
      <c r="B109" s="85">
        <v>5</v>
      </c>
      <c r="C109" s="85" t="s">
        <v>188</v>
      </c>
      <c r="D109" s="85" t="s">
        <v>39</v>
      </c>
      <c r="E109" s="85" t="s">
        <v>549</v>
      </c>
      <c r="F109" s="85" t="s">
        <v>810</v>
      </c>
      <c r="G109" s="85">
        <v>2009</v>
      </c>
      <c r="H109" s="85">
        <v>1497</v>
      </c>
      <c r="I109" s="85"/>
      <c r="J109" s="85"/>
      <c r="K109" s="85"/>
      <c r="L109" s="85"/>
      <c r="M109" s="85">
        <v>1</v>
      </c>
      <c r="N109" s="85"/>
      <c r="O109" s="85"/>
      <c r="P109" s="85">
        <v>2</v>
      </c>
      <c r="Q109" s="85">
        <v>1</v>
      </c>
      <c r="R109" s="85"/>
      <c r="S109" s="85">
        <v>2</v>
      </c>
      <c r="T109" s="85"/>
      <c r="U109" s="85"/>
      <c r="V109" s="85"/>
      <c r="W109" s="85"/>
      <c r="X109" s="85"/>
      <c r="Y109" s="85"/>
      <c r="Z109" s="85">
        <v>7</v>
      </c>
      <c r="AA109" s="85"/>
      <c r="AB109" s="85"/>
      <c r="AC109" s="85"/>
    </row>
    <row r="110" spans="1:29" ht="20.100000000000001" customHeight="1">
      <c r="A110" s="435"/>
      <c r="B110" s="96">
        <v>4</v>
      </c>
      <c r="C110" s="96" t="s">
        <v>215</v>
      </c>
      <c r="D110" s="96"/>
      <c r="E110" s="96"/>
      <c r="F110" s="96"/>
      <c r="G110" s="96"/>
      <c r="H110" s="96">
        <v>11830</v>
      </c>
      <c r="I110" s="96"/>
      <c r="J110" s="96">
        <v>0</v>
      </c>
      <c r="K110" s="96">
        <v>0</v>
      </c>
      <c r="L110" s="96">
        <v>2</v>
      </c>
      <c r="M110" s="96">
        <v>3</v>
      </c>
      <c r="N110" s="96">
        <v>0</v>
      </c>
      <c r="O110" s="96">
        <v>19</v>
      </c>
      <c r="P110" s="96">
        <v>27</v>
      </c>
      <c r="Q110" s="96">
        <v>1</v>
      </c>
      <c r="R110" s="96">
        <v>1</v>
      </c>
      <c r="S110" s="96">
        <v>2</v>
      </c>
      <c r="T110" s="96">
        <v>19</v>
      </c>
      <c r="U110" s="96">
        <v>1</v>
      </c>
      <c r="V110" s="96">
        <v>0</v>
      </c>
      <c r="W110" s="96">
        <v>0</v>
      </c>
      <c r="X110" s="96">
        <v>0</v>
      </c>
      <c r="Y110" s="96">
        <v>0</v>
      </c>
      <c r="Z110" s="96">
        <v>25</v>
      </c>
      <c r="AA110" s="96">
        <v>0</v>
      </c>
      <c r="AB110" s="96">
        <v>0</v>
      </c>
      <c r="AC110" s="96">
        <v>0</v>
      </c>
    </row>
    <row r="111" spans="1:29" ht="20.100000000000001" customHeight="1">
      <c r="A111" s="435"/>
      <c r="B111" s="22">
        <v>1</v>
      </c>
      <c r="C111" s="22" t="s">
        <v>822</v>
      </c>
      <c r="D111" s="22" t="s">
        <v>818</v>
      </c>
      <c r="E111" s="22" t="s">
        <v>823</v>
      </c>
      <c r="F111" s="22" t="s">
        <v>695</v>
      </c>
      <c r="G111" s="22">
        <v>2007</v>
      </c>
      <c r="H111" s="22">
        <v>3061</v>
      </c>
      <c r="I111" s="22"/>
      <c r="J111" s="22"/>
      <c r="K111" s="22"/>
      <c r="L111" s="22"/>
      <c r="M111" s="22">
        <v>1</v>
      </c>
      <c r="N111" s="22"/>
      <c r="O111" s="22">
        <v>4</v>
      </c>
      <c r="P111" s="22">
        <v>9</v>
      </c>
      <c r="Q111" s="22"/>
      <c r="R111" s="22"/>
      <c r="S111" s="22"/>
      <c r="T111" s="22">
        <v>5</v>
      </c>
      <c r="U111" s="22"/>
      <c r="V111" s="22"/>
      <c r="W111" s="22"/>
      <c r="X111" s="22"/>
      <c r="Y111" s="22"/>
      <c r="Z111" s="22">
        <v>16</v>
      </c>
      <c r="AA111" s="22"/>
      <c r="AB111" s="22"/>
      <c r="AC111" s="22"/>
    </row>
    <row r="112" spans="1:29" ht="20.100000000000001" customHeight="1">
      <c r="A112" s="435"/>
      <c r="B112" s="22">
        <v>2</v>
      </c>
      <c r="C112" s="22" t="s">
        <v>822</v>
      </c>
      <c r="D112" s="22" t="s">
        <v>818</v>
      </c>
      <c r="E112" s="22" t="s">
        <v>824</v>
      </c>
      <c r="F112" s="22" t="s">
        <v>696</v>
      </c>
      <c r="G112" s="22">
        <v>2012</v>
      </c>
      <c r="H112" s="22">
        <v>3035</v>
      </c>
      <c r="I112" s="22"/>
      <c r="J112" s="22"/>
      <c r="K112" s="22"/>
      <c r="L112" s="22">
        <v>1</v>
      </c>
      <c r="M112" s="22">
        <v>1</v>
      </c>
      <c r="N112" s="22"/>
      <c r="O112" s="22">
        <v>6</v>
      </c>
      <c r="P112" s="22">
        <v>8</v>
      </c>
      <c r="Q112" s="22"/>
      <c r="R112" s="22"/>
      <c r="S112" s="22"/>
      <c r="T112" s="22">
        <v>6</v>
      </c>
      <c r="U112" s="22"/>
      <c r="V112" s="22"/>
      <c r="W112" s="22"/>
      <c r="X112" s="22"/>
      <c r="Y112" s="22"/>
      <c r="Z112" s="22">
        <v>9</v>
      </c>
      <c r="AA112" s="22"/>
      <c r="AB112" s="22"/>
      <c r="AC112" s="22"/>
    </row>
    <row r="113" spans="1:29" ht="20.100000000000001" customHeight="1">
      <c r="A113" s="435"/>
      <c r="B113" s="22">
        <v>3</v>
      </c>
      <c r="C113" s="22" t="s">
        <v>822</v>
      </c>
      <c r="D113" s="22" t="s">
        <v>818</v>
      </c>
      <c r="E113" s="22" t="s">
        <v>825</v>
      </c>
      <c r="F113" s="22" t="s">
        <v>697</v>
      </c>
      <c r="G113" s="22">
        <v>2013</v>
      </c>
      <c r="H113" s="22">
        <v>2879</v>
      </c>
      <c r="I113" s="22"/>
      <c r="J113" s="22"/>
      <c r="K113" s="22"/>
      <c r="L113" s="22">
        <v>1</v>
      </c>
      <c r="M113" s="22"/>
      <c r="N113" s="22"/>
      <c r="O113" s="22"/>
      <c r="P113" s="22">
        <v>6</v>
      </c>
      <c r="Q113" s="22">
        <v>1</v>
      </c>
      <c r="R113" s="22">
        <v>1</v>
      </c>
      <c r="S113" s="22">
        <v>2</v>
      </c>
      <c r="T113" s="22">
        <v>4</v>
      </c>
      <c r="U113" s="22">
        <v>1</v>
      </c>
      <c r="V113" s="22"/>
      <c r="W113" s="22"/>
      <c r="X113" s="22"/>
      <c r="Y113" s="22"/>
      <c r="Z113" s="22"/>
      <c r="AA113" s="22"/>
      <c r="AB113" s="22"/>
      <c r="AC113" s="22"/>
    </row>
    <row r="114" spans="1:29" ht="20.100000000000001" customHeight="1">
      <c r="A114" s="435"/>
      <c r="B114" s="22">
        <v>4</v>
      </c>
      <c r="C114" s="22" t="s">
        <v>822</v>
      </c>
      <c r="D114" s="22" t="s">
        <v>818</v>
      </c>
      <c r="E114" s="22" t="s">
        <v>826</v>
      </c>
      <c r="F114" s="22" t="s">
        <v>698</v>
      </c>
      <c r="G114" s="22">
        <v>2013</v>
      </c>
      <c r="H114" s="22">
        <v>2855</v>
      </c>
      <c r="I114" s="22"/>
      <c r="J114" s="22"/>
      <c r="K114" s="22"/>
      <c r="L114" s="22"/>
      <c r="M114" s="22">
        <v>1</v>
      </c>
      <c r="N114" s="22"/>
      <c r="O114" s="22">
        <v>9</v>
      </c>
      <c r="P114" s="22">
        <v>4</v>
      </c>
      <c r="Q114" s="22"/>
      <c r="R114" s="22"/>
      <c r="S114" s="22"/>
      <c r="T114" s="22">
        <v>4</v>
      </c>
      <c r="U114" s="22"/>
      <c r="V114" s="22"/>
      <c r="W114" s="22"/>
      <c r="X114" s="22"/>
      <c r="Y114" s="22"/>
      <c r="Z114" s="22"/>
      <c r="AA114" s="22"/>
      <c r="AB114" s="22"/>
      <c r="AC114" s="22"/>
    </row>
    <row r="115" spans="1:29" ht="20.100000000000001" customHeight="1">
      <c r="A115" s="435"/>
      <c r="B115" s="19">
        <v>1</v>
      </c>
      <c r="C115" s="19" t="s">
        <v>24</v>
      </c>
      <c r="D115" s="19"/>
      <c r="E115" s="19"/>
      <c r="F115" s="19"/>
      <c r="G115" s="19"/>
      <c r="H115" s="19">
        <v>37750</v>
      </c>
      <c r="I115" s="19"/>
      <c r="J115" s="19">
        <v>0</v>
      </c>
      <c r="K115" s="19">
        <v>0</v>
      </c>
      <c r="L115" s="19">
        <v>0</v>
      </c>
      <c r="M115" s="19">
        <v>1</v>
      </c>
      <c r="N115" s="19">
        <v>0</v>
      </c>
      <c r="O115" s="19">
        <v>4</v>
      </c>
      <c r="P115" s="19">
        <v>4</v>
      </c>
      <c r="Q115" s="19">
        <v>0</v>
      </c>
      <c r="R115" s="19">
        <v>0</v>
      </c>
      <c r="S115" s="19">
        <v>0</v>
      </c>
      <c r="T115" s="19">
        <v>6</v>
      </c>
      <c r="U115" s="19">
        <v>1</v>
      </c>
      <c r="V115" s="19">
        <v>1</v>
      </c>
      <c r="W115" s="19">
        <v>0</v>
      </c>
      <c r="X115" s="19">
        <v>1</v>
      </c>
      <c r="Y115" s="19">
        <v>1</v>
      </c>
      <c r="Z115" s="19">
        <v>11</v>
      </c>
      <c r="AA115" s="19">
        <v>0</v>
      </c>
      <c r="AB115" s="19">
        <v>0</v>
      </c>
      <c r="AC115" s="19">
        <v>0</v>
      </c>
    </row>
    <row r="116" spans="1:29" ht="20.100000000000001" customHeight="1">
      <c r="A116" s="435"/>
      <c r="B116" s="22">
        <v>1</v>
      </c>
      <c r="C116" s="22" t="s">
        <v>827</v>
      </c>
      <c r="D116" s="22" t="s">
        <v>818</v>
      </c>
      <c r="E116" s="22" t="s">
        <v>677</v>
      </c>
      <c r="F116" s="22" t="s">
        <v>699</v>
      </c>
      <c r="G116" s="22">
        <v>2017</v>
      </c>
      <c r="H116" s="22">
        <v>37750</v>
      </c>
      <c r="I116" s="22"/>
      <c r="J116" s="22"/>
      <c r="K116" s="22"/>
      <c r="L116" s="22"/>
      <c r="M116" s="22">
        <v>1</v>
      </c>
      <c r="N116" s="22"/>
      <c r="O116" s="22">
        <v>4</v>
      </c>
      <c r="P116" s="22">
        <v>4</v>
      </c>
      <c r="Q116" s="22"/>
      <c r="R116" s="22"/>
      <c r="S116" s="22"/>
      <c r="T116" s="22">
        <v>6</v>
      </c>
      <c r="U116" s="22">
        <v>1</v>
      </c>
      <c r="V116" s="22">
        <v>1</v>
      </c>
      <c r="W116" s="22"/>
      <c r="X116" s="22">
        <v>1</v>
      </c>
      <c r="Y116" s="22">
        <v>1</v>
      </c>
      <c r="Z116" s="22">
        <v>11</v>
      </c>
      <c r="AA116" s="22"/>
      <c r="AB116" s="22"/>
      <c r="AC116" s="22"/>
    </row>
    <row r="117" spans="1:29" ht="20.100000000000001" customHeight="1">
      <c r="A117" s="435"/>
      <c r="B117" s="19">
        <v>3</v>
      </c>
      <c r="C117" s="19" t="s">
        <v>57</v>
      </c>
      <c r="D117" s="19"/>
      <c r="E117" s="19"/>
      <c r="F117" s="19"/>
      <c r="G117" s="19"/>
      <c r="H117" s="19">
        <v>1324</v>
      </c>
      <c r="I117" s="19"/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</row>
    <row r="118" spans="1:29" ht="20.100000000000001" customHeight="1">
      <c r="A118" s="435"/>
      <c r="B118" s="85">
        <v>1</v>
      </c>
      <c r="C118" s="85" t="s">
        <v>23</v>
      </c>
      <c r="D118" s="85" t="s">
        <v>39</v>
      </c>
      <c r="E118" s="85" t="s">
        <v>811</v>
      </c>
      <c r="F118" s="85" t="s">
        <v>812</v>
      </c>
      <c r="G118" s="85">
        <v>2009</v>
      </c>
      <c r="H118" s="85">
        <v>45</v>
      </c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</row>
    <row r="119" spans="1:29" ht="20.100000000000001" customHeight="1">
      <c r="A119" s="435"/>
      <c r="B119" s="85">
        <v>2</v>
      </c>
      <c r="C119" s="85" t="s">
        <v>23</v>
      </c>
      <c r="D119" s="85" t="s">
        <v>39</v>
      </c>
      <c r="E119" s="85" t="s">
        <v>813</v>
      </c>
      <c r="F119" s="85" t="s">
        <v>814</v>
      </c>
      <c r="G119" s="85">
        <v>2009</v>
      </c>
      <c r="H119" s="85">
        <v>290</v>
      </c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</row>
    <row r="120" spans="1:29" ht="20.100000000000001" customHeight="1">
      <c r="A120" s="435"/>
      <c r="B120" s="85">
        <v>3</v>
      </c>
      <c r="C120" s="85" t="s">
        <v>23</v>
      </c>
      <c r="D120" s="85" t="s">
        <v>39</v>
      </c>
      <c r="E120" s="85" t="s">
        <v>815</v>
      </c>
      <c r="F120" s="85" t="s">
        <v>816</v>
      </c>
      <c r="G120" s="85">
        <v>2009</v>
      </c>
      <c r="H120" s="85">
        <v>990</v>
      </c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</row>
    <row r="121" spans="1:29" s="203" customFormat="1" ht="20.100000000000001" customHeight="1" thickBot="1">
      <c r="A121" s="436"/>
      <c r="B121" s="343">
        <v>18</v>
      </c>
      <c r="C121" s="343"/>
      <c r="D121" s="343"/>
      <c r="E121" s="343"/>
      <c r="F121" s="343"/>
      <c r="G121" s="343"/>
      <c r="H121" s="343">
        <v>488618</v>
      </c>
      <c r="I121" s="343"/>
      <c r="J121" s="343">
        <v>3</v>
      </c>
      <c r="K121" s="343">
        <v>1</v>
      </c>
      <c r="L121" s="343">
        <v>18</v>
      </c>
      <c r="M121" s="343">
        <v>37</v>
      </c>
      <c r="N121" s="343">
        <v>0</v>
      </c>
      <c r="O121" s="343">
        <v>71</v>
      </c>
      <c r="P121" s="343">
        <v>135</v>
      </c>
      <c r="Q121" s="343">
        <v>7</v>
      </c>
      <c r="R121" s="343">
        <v>3</v>
      </c>
      <c r="S121" s="343">
        <v>12</v>
      </c>
      <c r="T121" s="343">
        <v>78</v>
      </c>
      <c r="U121" s="343">
        <v>7</v>
      </c>
      <c r="V121" s="343">
        <v>4</v>
      </c>
      <c r="W121" s="343">
        <v>1</v>
      </c>
      <c r="X121" s="343">
        <v>5</v>
      </c>
      <c r="Y121" s="343">
        <v>3</v>
      </c>
      <c r="Z121" s="343">
        <v>344</v>
      </c>
      <c r="AA121" s="343">
        <v>80</v>
      </c>
      <c r="AB121" s="343">
        <v>55</v>
      </c>
      <c r="AC121" s="343">
        <v>146</v>
      </c>
    </row>
    <row r="122" spans="1:29" s="203" customFormat="1" ht="20.100000000000001" customHeight="1">
      <c r="E122" s="298"/>
      <c r="F122" s="298"/>
      <c r="G122" s="77"/>
      <c r="H122" s="255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</row>
    <row r="123" spans="1:29" s="203" customFormat="1" ht="20.100000000000001" customHeight="1">
      <c r="E123" s="298"/>
      <c r="F123" s="298"/>
      <c r="G123" s="77"/>
      <c r="H123" s="255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</row>
    <row r="124" spans="1:29" s="203" customFormat="1" ht="20.100000000000001" customHeight="1">
      <c r="E124" s="298"/>
      <c r="F124" s="298"/>
      <c r="G124" s="77"/>
      <c r="H124" s="255"/>
    </row>
    <row r="125" spans="1:29" s="203" customFormat="1" ht="20.100000000000001" customHeight="1">
      <c r="E125" s="298"/>
      <c r="F125" s="298"/>
      <c r="G125" s="77"/>
      <c r="H125" s="255"/>
    </row>
    <row r="126" spans="1:29" ht="15" customHeight="1"/>
    <row r="127" spans="1:29" ht="15" customHeight="1"/>
    <row r="128" spans="1:29" ht="15" customHeight="1"/>
    <row r="129" spans="1:10" s="345" customFormat="1" ht="15" customHeight="1">
      <c r="A129" s="333"/>
      <c r="B129" s="333"/>
      <c r="C129" s="333"/>
      <c r="D129" s="333"/>
      <c r="E129" s="337"/>
      <c r="F129" s="337"/>
      <c r="G129" s="78"/>
      <c r="H129" s="348"/>
      <c r="J129" s="333"/>
    </row>
    <row r="130" spans="1:10" ht="15" customHeight="1"/>
    <row r="131" spans="1:10" ht="15" customHeight="1"/>
    <row r="132" spans="1:10" s="345" customFormat="1" ht="15" customHeight="1">
      <c r="A132" s="333"/>
      <c r="B132" s="333"/>
      <c r="C132" s="333"/>
      <c r="D132" s="333"/>
      <c r="E132" s="337"/>
      <c r="F132" s="337"/>
      <c r="G132" s="78"/>
      <c r="H132" s="348"/>
      <c r="J132" s="333"/>
    </row>
    <row r="133" spans="1:10" ht="15" customHeight="1"/>
    <row r="134" spans="1:10" ht="15" customHeight="1"/>
    <row r="135" spans="1:10" ht="15" customHeight="1"/>
    <row r="136" spans="1:10" ht="15" customHeight="1"/>
    <row r="137" spans="1:10" ht="15" customHeight="1"/>
    <row r="138" spans="1:10" ht="15" customHeight="1"/>
    <row r="139" spans="1:10" ht="15" customHeight="1"/>
    <row r="140" spans="1:10" ht="15" customHeight="1"/>
    <row r="141" spans="1:10" ht="15" customHeight="1"/>
    <row r="142" spans="1:10" ht="15" customHeight="1"/>
    <row r="143" spans="1:10" ht="15" customHeight="1"/>
  </sheetData>
  <autoFilter ref="C1:C143" xr:uid="{00000000-0009-0000-0000-000004000000}"/>
  <mergeCells count="7">
    <mergeCell ref="A98:A121"/>
    <mergeCell ref="A95:A97"/>
    <mergeCell ref="A1:D1"/>
    <mergeCell ref="A5:A38"/>
    <mergeCell ref="A39:A82"/>
    <mergeCell ref="A83:A89"/>
    <mergeCell ref="A90:A94"/>
  </mergeCells>
  <phoneticPr fontId="3" type="noConversion"/>
  <printOptions horizontalCentered="1"/>
  <pageMargins left="0" right="0" top="0.74803149606299213" bottom="0.74803149606299213" header="0.31496062992125984" footer="0.31496062992125984"/>
  <pageSetup paperSize="9" scale="29" orientation="portrait" r:id="rId1"/>
  <headerFooter>
    <oddFooter xml:space="preserve">&amp;C남부권역 &amp;P/&amp;N </oddFooter>
  </headerFooter>
  <ignoredErrors>
    <ignoredError sqref="G14:G26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공원관리2부 공원총괄</vt:lpstr>
      <vt:lpstr>비봉</vt:lpstr>
      <vt:lpstr>서부</vt:lpstr>
      <vt:lpstr>중부</vt:lpstr>
      <vt:lpstr>남부</vt:lpstr>
      <vt:lpstr>'공원관리2부 공원총괄'!Print_Area</vt:lpstr>
      <vt:lpstr>남부!Print_Area</vt:lpstr>
      <vt:lpstr>비봉!Print_Area</vt:lpstr>
      <vt:lpstr>서부!Print_Area</vt:lpstr>
      <vt:lpstr>중부!Print_Area</vt:lpstr>
      <vt:lpstr>남부!Print_Titles</vt:lpstr>
      <vt:lpstr>비봉!Print_Titles</vt:lpstr>
      <vt:lpstr>서부!Print_Titles</vt:lpstr>
      <vt:lpstr>중부!Print_Titles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2024-12-31T07:21:11Z</cp:lastPrinted>
  <dcterms:created xsi:type="dcterms:W3CDTF">2012-08-06T07:59:11Z</dcterms:created>
  <dcterms:modified xsi:type="dcterms:W3CDTF">2025-08-27T04:48:56Z</dcterms:modified>
</cp:coreProperties>
</file>