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showObjects="none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취합\사전정보 공표\"/>
    </mc:Choice>
  </mc:AlternateContent>
  <xr:revisionPtr revIDLastSave="0" documentId="13_ncr:1_{291DDCCB-F5CD-4190-8B1E-BB88D4E78F73}" xr6:coauthVersionLast="36" xr6:coauthVersionMax="36" xr10:uidLastSave="{00000000-0000-0000-0000-000000000000}"/>
  <bookViews>
    <workbookView xWindow="0" yWindow="0" windowWidth="16695" windowHeight="9795" tabRatio="878" activeTab="8" xr2:uid="{00000000-000D-0000-FFFF-FFFF00000000}"/>
  </bookViews>
  <sheets>
    <sheet name="동탄,동부권역 총괄" sheetId="40" r:id="rId1"/>
    <sheet name="센트럴" sheetId="77" r:id="rId2"/>
    <sheet name="동부" sheetId="78" r:id="rId3"/>
    <sheet name="동탄1" sheetId="79" r:id="rId4"/>
    <sheet name="동탄2" sheetId="80" r:id="rId5"/>
    <sheet name="동탄3" sheetId="81" r:id="rId6"/>
    <sheet name="동탄4" sheetId="82" r:id="rId7"/>
    <sheet name="동탄5" sheetId="83" r:id="rId8"/>
    <sheet name="동탄6" sheetId="84" r:id="rId9"/>
    <sheet name="공중화장실" sheetId="76" state="hidden" r:id="rId10"/>
  </sheets>
  <externalReferences>
    <externalReference r:id="rId11"/>
    <externalReference r:id="rId12"/>
  </externalReferences>
  <definedNames>
    <definedName name="_xlnm._FilterDatabase" localSheetId="2" hidden="1">동부!$A$4:$AB$98</definedName>
    <definedName name="_xlnm._FilterDatabase" localSheetId="0" hidden="1">'동탄,동부권역 총괄'!$A$6:$AC$14</definedName>
    <definedName name="_xlnm._FilterDatabase" localSheetId="3" hidden="1">동탄1!$A$4:$H$79</definedName>
    <definedName name="_xlnm._FilterDatabase" localSheetId="4" hidden="1">동탄2!$A$3:$H$60</definedName>
    <definedName name="_xlnm._FilterDatabase" localSheetId="5" hidden="1">동탄3!$E$1:$E$60</definedName>
    <definedName name="_xlnm._FilterDatabase" localSheetId="1" hidden="1">센트럴!$A$3:$P$6</definedName>
    <definedName name="_xlnm.Print_Area" localSheetId="2">동부!$A$1:$AA$100</definedName>
    <definedName name="_xlnm.Print_Area" localSheetId="0">'동탄,동부권역 총괄'!$A$1:$AU$14</definedName>
    <definedName name="_xlnm.Print_Area" localSheetId="3">동탄1!$A$1:$AA$79</definedName>
    <definedName name="_xlnm.Print_Area" localSheetId="4">동탄2!$A$1:$AA$64</definedName>
    <definedName name="_xlnm.Print_Area" localSheetId="5">동탄3!$A$1:$AA$72</definedName>
    <definedName name="_xlnm.Print_Area" localSheetId="6">동탄4!$A$1:$AA$81</definedName>
    <definedName name="_xlnm.Print_Area" localSheetId="7">동탄5!$A$1:$AB$68</definedName>
    <definedName name="_xlnm.Print_Area" localSheetId="8">동탄6!$A$1:$AA$77</definedName>
    <definedName name="_xlnm.Print_Area" localSheetId="1">센트럴!$A$1:$AA$6</definedName>
    <definedName name="_xlnm.Print_Titles" localSheetId="2">동부!$A:$G,동부!$1:$4</definedName>
    <definedName name="_xlnm.Print_Titles" localSheetId="3">동탄1!$A:$G,동탄1!$1:$4</definedName>
    <definedName name="_xlnm.Print_Titles" localSheetId="4">동탄2!$A:$G,동탄2!$1:$4</definedName>
    <definedName name="_xlnm.Print_Titles" localSheetId="5">동탄3!$A:$G,동탄3!$1:$4</definedName>
    <definedName name="_xlnm.Print_Titles" localSheetId="6">동탄4!$A:$G,동탄4!$1:$4</definedName>
    <definedName name="_xlnm.Print_Titles" localSheetId="7">동탄5!$A:$G,동탄5!$1:$4</definedName>
    <definedName name="_xlnm.Print_Titles" localSheetId="8">동탄6!$A:$G,동탄6!$1:$4</definedName>
    <definedName name="_xlnm.Print_Titles" localSheetId="1">센트럴!$A:$G,센트럴!$1:$5</definedName>
  </definedNames>
  <calcPr calcId="191029"/>
</workbook>
</file>

<file path=xl/calcChain.xml><?xml version="1.0" encoding="utf-8"?>
<calcChain xmlns="http://schemas.openxmlformats.org/spreadsheetml/2006/main">
  <c r="AA50" i="84" l="1"/>
  <c r="Z50" i="84"/>
  <c r="Y50" i="84"/>
  <c r="X50" i="84"/>
  <c r="W50" i="84"/>
  <c r="V50" i="84"/>
  <c r="U50" i="84"/>
  <c r="T50" i="84"/>
  <c r="S50" i="84"/>
  <c r="R50" i="84"/>
  <c r="Q50" i="84"/>
  <c r="P50" i="84"/>
  <c r="O50" i="84"/>
  <c r="N50" i="84"/>
  <c r="M50" i="84"/>
  <c r="L50" i="84"/>
  <c r="K50" i="84"/>
  <c r="J50" i="84"/>
  <c r="I50" i="84"/>
  <c r="H50" i="84"/>
  <c r="G50" i="84"/>
  <c r="A50" i="84"/>
  <c r="Z48" i="84"/>
  <c r="Y48" i="84"/>
  <c r="X48" i="84"/>
  <c r="W48" i="84"/>
  <c r="V48" i="84"/>
  <c r="U48" i="84"/>
  <c r="T48" i="84"/>
  <c r="S48" i="84"/>
  <c r="R48" i="84"/>
  <c r="Q48" i="84"/>
  <c r="P48" i="84"/>
  <c r="O48" i="84"/>
  <c r="N48" i="84"/>
  <c r="M48" i="84"/>
  <c r="L48" i="84"/>
  <c r="K48" i="84"/>
  <c r="J48" i="84"/>
  <c r="I48" i="84"/>
  <c r="H48" i="84"/>
  <c r="G48" i="84"/>
  <c r="A48" i="84"/>
  <c r="Z46" i="84"/>
  <c r="Y46" i="84"/>
  <c r="X46" i="84"/>
  <c r="W46" i="84"/>
  <c r="V46" i="84"/>
  <c r="U46" i="84"/>
  <c r="T46" i="84"/>
  <c r="S46" i="84"/>
  <c r="R46" i="84"/>
  <c r="Q46" i="84"/>
  <c r="P46" i="84"/>
  <c r="O46" i="84"/>
  <c r="N46" i="84"/>
  <c r="M46" i="84"/>
  <c r="L46" i="84"/>
  <c r="K46" i="84"/>
  <c r="J46" i="84"/>
  <c r="I46" i="84"/>
  <c r="H46" i="84"/>
  <c r="G46" i="84"/>
  <c r="A46" i="84"/>
  <c r="Z44" i="84"/>
  <c r="Y44" i="84"/>
  <c r="X44" i="84"/>
  <c r="W44" i="84"/>
  <c r="V44" i="84"/>
  <c r="U44" i="84"/>
  <c r="T44" i="84"/>
  <c r="S44" i="84"/>
  <c r="R44" i="84"/>
  <c r="Q44" i="84"/>
  <c r="P44" i="84"/>
  <c r="O44" i="84"/>
  <c r="N44" i="84"/>
  <c r="M44" i="84"/>
  <c r="L44" i="84"/>
  <c r="K44" i="84"/>
  <c r="J44" i="84"/>
  <c r="I44" i="84"/>
  <c r="H44" i="84"/>
  <c r="G44" i="84"/>
  <c r="A44" i="84"/>
  <c r="Z42" i="84"/>
  <c r="Y42" i="84"/>
  <c r="X42" i="84"/>
  <c r="W42" i="84"/>
  <c r="V42" i="84"/>
  <c r="U42" i="84"/>
  <c r="T42" i="84"/>
  <c r="S42" i="84"/>
  <c r="R42" i="84"/>
  <c r="Q42" i="84"/>
  <c r="P42" i="84"/>
  <c r="O42" i="84"/>
  <c r="N42" i="84"/>
  <c r="M42" i="84"/>
  <c r="L42" i="84"/>
  <c r="K42" i="84"/>
  <c r="J42" i="84"/>
  <c r="I42" i="84"/>
  <c r="H42" i="84"/>
  <c r="G42" i="84"/>
  <c r="A42" i="84"/>
  <c r="Z40" i="84"/>
  <c r="Y40" i="84"/>
  <c r="X40" i="84"/>
  <c r="W40" i="84"/>
  <c r="V40" i="84"/>
  <c r="U40" i="84"/>
  <c r="T40" i="84"/>
  <c r="S40" i="84"/>
  <c r="R40" i="84"/>
  <c r="Q40" i="84"/>
  <c r="P40" i="84"/>
  <c r="O40" i="84"/>
  <c r="N40" i="84"/>
  <c r="M40" i="84"/>
  <c r="L40" i="84"/>
  <c r="K40" i="84"/>
  <c r="J40" i="84"/>
  <c r="I40" i="84"/>
  <c r="H40" i="84"/>
  <c r="G40" i="84"/>
  <c r="A40" i="84"/>
  <c r="Z38" i="84"/>
  <c r="Y38" i="84"/>
  <c r="X38" i="84"/>
  <c r="W38" i="84"/>
  <c r="V38" i="84"/>
  <c r="U38" i="84"/>
  <c r="T38" i="84"/>
  <c r="S38" i="84"/>
  <c r="R38" i="84"/>
  <c r="Q38" i="84"/>
  <c r="P38" i="84"/>
  <c r="O38" i="84"/>
  <c r="N38" i="84"/>
  <c r="M38" i="84"/>
  <c r="L38" i="84"/>
  <c r="K38" i="84"/>
  <c r="J38" i="84"/>
  <c r="I38" i="84"/>
  <c r="H38" i="84"/>
  <c r="G38" i="84"/>
  <c r="A38" i="84"/>
  <c r="Z36" i="84"/>
  <c r="Y36" i="84"/>
  <c r="X36" i="84"/>
  <c r="W36" i="84"/>
  <c r="V36" i="84"/>
  <c r="U36" i="84"/>
  <c r="T36" i="84"/>
  <c r="S36" i="84"/>
  <c r="R36" i="84"/>
  <c r="Q36" i="84"/>
  <c r="P36" i="84"/>
  <c r="O36" i="84"/>
  <c r="N36" i="84"/>
  <c r="M36" i="84"/>
  <c r="L36" i="84"/>
  <c r="K36" i="84"/>
  <c r="J36" i="84"/>
  <c r="I36" i="84"/>
  <c r="H36" i="84"/>
  <c r="G36" i="84"/>
  <c r="A36" i="84"/>
  <c r="AA34" i="84"/>
  <c r="Z34" i="84"/>
  <c r="Y34" i="84"/>
  <c r="X34" i="84"/>
  <c r="W34" i="84"/>
  <c r="V34" i="84"/>
  <c r="V4" i="84" s="1"/>
  <c r="U34" i="84"/>
  <c r="U4" i="84" s="1"/>
  <c r="T34" i="84"/>
  <c r="S34" i="84"/>
  <c r="R34" i="84"/>
  <c r="Q34" i="84"/>
  <c r="P34" i="84"/>
  <c r="O34" i="84"/>
  <c r="N34" i="84"/>
  <c r="N4" i="84" s="1"/>
  <c r="M34" i="84"/>
  <c r="M4" i="84" s="1"/>
  <c r="L34" i="84"/>
  <c r="K34" i="84"/>
  <c r="J34" i="84"/>
  <c r="I34" i="84"/>
  <c r="H34" i="84"/>
  <c r="G34" i="84"/>
  <c r="A34" i="84"/>
  <c r="A4" i="84" s="1"/>
  <c r="AA24" i="84"/>
  <c r="Z24" i="84"/>
  <c r="Y24" i="84"/>
  <c r="X24" i="84"/>
  <c r="W24" i="84"/>
  <c r="V24" i="84"/>
  <c r="U24" i="84"/>
  <c r="T24" i="84"/>
  <c r="S24" i="84"/>
  <c r="S4" i="84" s="1"/>
  <c r="R24" i="84"/>
  <c r="Q24" i="84"/>
  <c r="P24" i="84"/>
  <c r="O24" i="84"/>
  <c r="N24" i="84"/>
  <c r="M24" i="84"/>
  <c r="L24" i="84"/>
  <c r="K24" i="84"/>
  <c r="K4" i="84" s="1"/>
  <c r="J24" i="84"/>
  <c r="I24" i="84"/>
  <c r="H24" i="84"/>
  <c r="G24" i="84"/>
  <c r="A24" i="84"/>
  <c r="AA15" i="84"/>
  <c r="Z15" i="84"/>
  <c r="Z4" i="84" s="1"/>
  <c r="Y15" i="84"/>
  <c r="Y4" i="84" s="1"/>
  <c r="X15" i="84"/>
  <c r="W15" i="84"/>
  <c r="V15" i="84"/>
  <c r="U15" i="84"/>
  <c r="T15" i="84"/>
  <c r="S15" i="84"/>
  <c r="R15" i="84"/>
  <c r="R4" i="84" s="1"/>
  <c r="Q15" i="84"/>
  <c r="Q4" i="84" s="1"/>
  <c r="P15" i="84"/>
  <c r="O15" i="84"/>
  <c r="N15" i="84"/>
  <c r="M15" i="84"/>
  <c r="L15" i="84"/>
  <c r="K15" i="84"/>
  <c r="J15" i="84"/>
  <c r="J4" i="84" s="1"/>
  <c r="I15" i="84"/>
  <c r="I4" i="84" s="1"/>
  <c r="H15" i="84"/>
  <c r="G15" i="84"/>
  <c r="A15" i="84"/>
  <c r="AA5" i="84"/>
  <c r="Z5" i="84"/>
  <c r="Y5" i="84"/>
  <c r="X5" i="84"/>
  <c r="X4" i="84" s="1"/>
  <c r="W5" i="84"/>
  <c r="W4" i="84" s="1"/>
  <c r="V5" i="84"/>
  <c r="U5" i="84"/>
  <c r="T5" i="84"/>
  <c r="S5" i="84"/>
  <c r="R5" i="84"/>
  <c r="Q5" i="84"/>
  <c r="P5" i="84"/>
  <c r="P4" i="84" s="1"/>
  <c r="O5" i="84"/>
  <c r="O4" i="84" s="1"/>
  <c r="N5" i="84"/>
  <c r="M5" i="84"/>
  <c r="L5" i="84"/>
  <c r="K5" i="84"/>
  <c r="J5" i="84"/>
  <c r="I5" i="84"/>
  <c r="H5" i="84"/>
  <c r="H4" i="84" s="1"/>
  <c r="G5" i="84"/>
  <c r="G4" i="84" s="1"/>
  <c r="A5" i="84"/>
  <c r="T4" i="84"/>
  <c r="L4" i="84"/>
  <c r="AA36" i="83"/>
  <c r="Z36" i="83"/>
  <c r="Y36" i="83"/>
  <c r="X36" i="83"/>
  <c r="W36" i="83"/>
  <c r="V36" i="83"/>
  <c r="U36" i="83"/>
  <c r="T36" i="83"/>
  <c r="S36" i="83"/>
  <c r="R36" i="83"/>
  <c r="Q36" i="83"/>
  <c r="P36" i="83"/>
  <c r="O36" i="83"/>
  <c r="N36" i="83"/>
  <c r="M36" i="83"/>
  <c r="L36" i="83"/>
  <c r="K36" i="83"/>
  <c r="J36" i="83"/>
  <c r="I36" i="83"/>
  <c r="H36" i="83"/>
  <c r="G36" i="83"/>
  <c r="A36" i="83"/>
  <c r="AA34" i="83"/>
  <c r="Z34" i="83"/>
  <c r="Y34" i="83"/>
  <c r="X34" i="83"/>
  <c r="W34" i="83"/>
  <c r="V34" i="83"/>
  <c r="U34" i="83"/>
  <c r="T34" i="83"/>
  <c r="S34" i="83"/>
  <c r="R34" i="83"/>
  <c r="Q34" i="83"/>
  <c r="P34" i="83"/>
  <c r="O34" i="83"/>
  <c r="N34" i="83"/>
  <c r="M34" i="83"/>
  <c r="L34" i="83"/>
  <c r="K34" i="83"/>
  <c r="J34" i="83"/>
  <c r="I34" i="83"/>
  <c r="H34" i="83"/>
  <c r="G34" i="83"/>
  <c r="A34" i="83"/>
  <c r="Z32" i="83"/>
  <c r="Y32" i="83"/>
  <c r="X32" i="83"/>
  <c r="W32" i="83"/>
  <c r="V32" i="83"/>
  <c r="U32" i="83"/>
  <c r="T32" i="83"/>
  <c r="S32" i="83"/>
  <c r="R32" i="83"/>
  <c r="Q32" i="83"/>
  <c r="P32" i="83"/>
  <c r="O32" i="83"/>
  <c r="N32" i="83"/>
  <c r="M32" i="83"/>
  <c r="L32" i="83"/>
  <c r="K32" i="83"/>
  <c r="J32" i="83"/>
  <c r="I32" i="83"/>
  <c r="H32" i="83"/>
  <c r="G32" i="83"/>
  <c r="A32" i="83"/>
  <c r="Z30" i="83"/>
  <c r="Y30" i="83"/>
  <c r="X30" i="83"/>
  <c r="W30" i="83"/>
  <c r="V30" i="83"/>
  <c r="U30" i="83"/>
  <c r="T30" i="83"/>
  <c r="S30" i="83"/>
  <c r="R30" i="83"/>
  <c r="Q30" i="83"/>
  <c r="P30" i="83"/>
  <c r="O30" i="83"/>
  <c r="N30" i="83"/>
  <c r="M30" i="83"/>
  <c r="L30" i="83"/>
  <c r="K30" i="83"/>
  <c r="J30" i="83"/>
  <c r="I30" i="83"/>
  <c r="H30" i="83"/>
  <c r="G30" i="83"/>
  <c r="A30" i="83"/>
  <c r="AA28" i="83"/>
  <c r="Z28" i="83"/>
  <c r="Y28" i="83"/>
  <c r="X28" i="83"/>
  <c r="W28" i="83"/>
  <c r="V28" i="83"/>
  <c r="U28" i="83"/>
  <c r="T28" i="83"/>
  <c r="S28" i="83"/>
  <c r="R28" i="83"/>
  <c r="Q28" i="83"/>
  <c r="P28" i="83"/>
  <c r="O28" i="83"/>
  <c r="N28" i="83"/>
  <c r="M28" i="83"/>
  <c r="L28" i="83"/>
  <c r="K28" i="83"/>
  <c r="J28" i="83"/>
  <c r="I28" i="83"/>
  <c r="H28" i="83"/>
  <c r="G28" i="83"/>
  <c r="A28" i="83"/>
  <c r="AA26" i="83"/>
  <c r="Z26" i="83"/>
  <c r="Y26" i="83"/>
  <c r="X26" i="83"/>
  <c r="W26" i="83"/>
  <c r="V26" i="83"/>
  <c r="U26" i="83"/>
  <c r="T26" i="83"/>
  <c r="S26" i="83"/>
  <c r="R26" i="83"/>
  <c r="Q26" i="83"/>
  <c r="P26" i="83"/>
  <c r="O26" i="83"/>
  <c r="N26" i="83"/>
  <c r="M26" i="83"/>
  <c r="L26" i="83"/>
  <c r="K26" i="83"/>
  <c r="J26" i="83"/>
  <c r="I26" i="83"/>
  <c r="H26" i="83"/>
  <c r="G26" i="83"/>
  <c r="A26" i="83"/>
  <c r="AA24" i="83"/>
  <c r="Z24" i="83"/>
  <c r="Y24" i="83"/>
  <c r="X24" i="83"/>
  <c r="W24" i="83"/>
  <c r="V24" i="83"/>
  <c r="U24" i="83"/>
  <c r="T24" i="83"/>
  <c r="S24" i="83"/>
  <c r="R24" i="83"/>
  <c r="Q24" i="83"/>
  <c r="P24" i="83"/>
  <c r="O24" i="83"/>
  <c r="N24" i="83"/>
  <c r="M24" i="83"/>
  <c r="L24" i="83"/>
  <c r="K24" i="83"/>
  <c r="J24" i="83"/>
  <c r="I24" i="83"/>
  <c r="H24" i="83"/>
  <c r="G24" i="83"/>
  <c r="A24" i="83"/>
  <c r="AA22" i="83"/>
  <c r="Z22" i="83"/>
  <c r="Y22" i="83"/>
  <c r="X22" i="83"/>
  <c r="W22" i="83"/>
  <c r="V22" i="83"/>
  <c r="U22" i="83"/>
  <c r="T22" i="83"/>
  <c r="S22" i="83"/>
  <c r="R22" i="83"/>
  <c r="Q22" i="83"/>
  <c r="P22" i="83"/>
  <c r="O22" i="83"/>
  <c r="N22" i="83"/>
  <c r="M22" i="83"/>
  <c r="L22" i="83"/>
  <c r="K22" i="83"/>
  <c r="J22" i="83"/>
  <c r="I22" i="83"/>
  <c r="H22" i="83"/>
  <c r="G22" i="83"/>
  <c r="A22" i="83"/>
  <c r="AA19" i="83"/>
  <c r="Z19" i="83"/>
  <c r="Y19" i="83"/>
  <c r="Y4" i="83" s="1"/>
  <c r="X19" i="83"/>
  <c r="X4" i="83" s="1"/>
  <c r="W19" i="83"/>
  <c r="V19" i="83"/>
  <c r="U19" i="83"/>
  <c r="T19" i="83"/>
  <c r="S19" i="83"/>
  <c r="R19" i="83"/>
  <c r="Q19" i="83"/>
  <c r="Q4" i="83" s="1"/>
  <c r="P19" i="83"/>
  <c r="P4" i="83" s="1"/>
  <c r="O19" i="83"/>
  <c r="N19" i="83"/>
  <c r="M19" i="83"/>
  <c r="L19" i="83"/>
  <c r="K19" i="83"/>
  <c r="J19" i="83"/>
  <c r="I19" i="83"/>
  <c r="I4" i="83" s="1"/>
  <c r="H19" i="83"/>
  <c r="H4" i="83" s="1"/>
  <c r="G19" i="83"/>
  <c r="A19" i="83"/>
  <c r="AA16" i="83"/>
  <c r="Z16" i="83"/>
  <c r="Y16" i="83"/>
  <c r="X16" i="83"/>
  <c r="W16" i="83"/>
  <c r="V16" i="83"/>
  <c r="V4" i="83" s="1"/>
  <c r="U16" i="83"/>
  <c r="T16" i="83"/>
  <c r="S16" i="83"/>
  <c r="R16" i="83"/>
  <c r="Q16" i="83"/>
  <c r="P16" i="83"/>
  <c r="O16" i="83"/>
  <c r="N16" i="83"/>
  <c r="N4" i="83" s="1"/>
  <c r="M16" i="83"/>
  <c r="L16" i="83"/>
  <c r="K16" i="83"/>
  <c r="J16" i="83"/>
  <c r="I16" i="83"/>
  <c r="H16" i="83"/>
  <c r="G16" i="83"/>
  <c r="A16" i="83"/>
  <c r="A4" i="83" s="1"/>
  <c r="AA14" i="83"/>
  <c r="Z14" i="83"/>
  <c r="Y14" i="83"/>
  <c r="X14" i="83"/>
  <c r="W14" i="83"/>
  <c r="V14" i="83"/>
  <c r="U14" i="83"/>
  <c r="U4" i="83" s="1"/>
  <c r="T14" i="83"/>
  <c r="T4" i="83" s="1"/>
  <c r="S14" i="83"/>
  <c r="R14" i="83"/>
  <c r="Q14" i="83"/>
  <c r="P14" i="83"/>
  <c r="O14" i="83"/>
  <c r="N14" i="83"/>
  <c r="M14" i="83"/>
  <c r="M4" i="83" s="1"/>
  <c r="L14" i="83"/>
  <c r="L4" i="83" s="1"/>
  <c r="K14" i="83"/>
  <c r="J14" i="83"/>
  <c r="I14" i="83"/>
  <c r="H14" i="83"/>
  <c r="G14" i="83"/>
  <c r="A14" i="83"/>
  <c r="AA5" i="83"/>
  <c r="Z5" i="83"/>
  <c r="Z4" i="83" s="1"/>
  <c r="Y5" i="83"/>
  <c r="X5" i="83"/>
  <c r="W5" i="83"/>
  <c r="V5" i="83"/>
  <c r="U5" i="83"/>
  <c r="T5" i="83"/>
  <c r="S5" i="83"/>
  <c r="S4" i="83" s="1"/>
  <c r="R5" i="83"/>
  <c r="R4" i="83" s="1"/>
  <c r="Q5" i="83"/>
  <c r="P5" i="83"/>
  <c r="O5" i="83"/>
  <c r="N5" i="83"/>
  <c r="M5" i="83"/>
  <c r="L5" i="83"/>
  <c r="K5" i="83"/>
  <c r="K4" i="83" s="1"/>
  <c r="J5" i="83"/>
  <c r="J4" i="83" s="1"/>
  <c r="I5" i="83"/>
  <c r="H5" i="83"/>
  <c r="G5" i="83"/>
  <c r="A5" i="83"/>
  <c r="W4" i="83"/>
  <c r="O4" i="83"/>
  <c r="G4" i="83"/>
  <c r="G54" i="82"/>
  <c r="G53" i="82"/>
  <c r="G52" i="82"/>
  <c r="G51" i="82"/>
  <c r="G50" i="82"/>
  <c r="G49" i="82"/>
  <c r="G45" i="82"/>
  <c r="G44" i="82"/>
  <c r="G43" i="82"/>
  <c r="G42" i="82"/>
  <c r="AA34" i="82"/>
  <c r="Z34" i="82"/>
  <c r="Y34" i="82"/>
  <c r="X34" i="82"/>
  <c r="W34" i="82"/>
  <c r="V34" i="82"/>
  <c r="U34" i="82"/>
  <c r="T34" i="82"/>
  <c r="S34" i="82"/>
  <c r="R34" i="82"/>
  <c r="Q34" i="82"/>
  <c r="P34" i="82"/>
  <c r="O34" i="82"/>
  <c r="N34" i="82"/>
  <c r="M34" i="82"/>
  <c r="L34" i="82"/>
  <c r="K34" i="82"/>
  <c r="J34" i="82"/>
  <c r="I34" i="82"/>
  <c r="H34" i="82"/>
  <c r="G34" i="82"/>
  <c r="A34" i="82"/>
  <c r="AA30" i="82"/>
  <c r="Z30" i="82"/>
  <c r="Y30" i="82"/>
  <c r="X30" i="82"/>
  <c r="W30" i="82"/>
  <c r="V30" i="82"/>
  <c r="U30" i="82"/>
  <c r="T30" i="82"/>
  <c r="S30" i="82"/>
  <c r="R30" i="82"/>
  <c r="Q30" i="82"/>
  <c r="P30" i="82"/>
  <c r="O30" i="82"/>
  <c r="N30" i="82"/>
  <c r="M30" i="82"/>
  <c r="L30" i="82"/>
  <c r="K30" i="82"/>
  <c r="J30" i="82"/>
  <c r="I30" i="82"/>
  <c r="H30" i="82"/>
  <c r="G30" i="82"/>
  <c r="A30" i="82"/>
  <c r="AA28" i="82"/>
  <c r="Z28" i="82"/>
  <c r="Y28" i="82"/>
  <c r="X28" i="82"/>
  <c r="W28" i="82"/>
  <c r="V28" i="82"/>
  <c r="U28" i="82"/>
  <c r="T28" i="82"/>
  <c r="S28" i="82"/>
  <c r="R28" i="82"/>
  <c r="Q28" i="82"/>
  <c r="P28" i="82"/>
  <c r="O28" i="82"/>
  <c r="N28" i="82"/>
  <c r="M28" i="82"/>
  <c r="L28" i="82"/>
  <c r="K28" i="82"/>
  <c r="J28" i="82"/>
  <c r="I28" i="82"/>
  <c r="H28" i="82"/>
  <c r="G28" i="82"/>
  <c r="A28" i="82"/>
  <c r="AA26" i="82"/>
  <c r="Z26" i="82"/>
  <c r="Y26" i="82"/>
  <c r="X26" i="82"/>
  <c r="W26" i="82"/>
  <c r="V26" i="82"/>
  <c r="U26" i="82"/>
  <c r="T26" i="82"/>
  <c r="S26" i="82"/>
  <c r="R26" i="82"/>
  <c r="Q26" i="82"/>
  <c r="P26" i="82"/>
  <c r="O26" i="82"/>
  <c r="N26" i="82"/>
  <c r="M26" i="82"/>
  <c r="L26" i="82"/>
  <c r="K26" i="82"/>
  <c r="J26" i="82"/>
  <c r="I26" i="82"/>
  <c r="H26" i="82"/>
  <c r="G26" i="82"/>
  <c r="A26" i="82"/>
  <c r="AA24" i="82"/>
  <c r="Z24" i="82"/>
  <c r="Y24" i="82"/>
  <c r="X24" i="82"/>
  <c r="W24" i="82"/>
  <c r="V24" i="82"/>
  <c r="U24" i="82"/>
  <c r="T24" i="82"/>
  <c r="S24" i="82"/>
  <c r="R24" i="82"/>
  <c r="Q24" i="82"/>
  <c r="P24" i="82"/>
  <c r="O24" i="82"/>
  <c r="N24" i="82"/>
  <c r="M24" i="82"/>
  <c r="L24" i="82"/>
  <c r="K24" i="82"/>
  <c r="J24" i="82"/>
  <c r="I24" i="82"/>
  <c r="H24" i="82"/>
  <c r="G24" i="82"/>
  <c r="A24" i="82"/>
  <c r="AA22" i="82"/>
  <c r="Z22" i="82"/>
  <c r="Y22" i="82"/>
  <c r="X22" i="82"/>
  <c r="W22" i="82"/>
  <c r="V22" i="82"/>
  <c r="U22" i="82"/>
  <c r="T22" i="82"/>
  <c r="S22" i="82"/>
  <c r="R22" i="82"/>
  <c r="Q22" i="82"/>
  <c r="P22" i="82"/>
  <c r="O22" i="82"/>
  <c r="N22" i="82"/>
  <c r="M22" i="82"/>
  <c r="L22" i="82"/>
  <c r="K22" i="82"/>
  <c r="J22" i="82"/>
  <c r="I22" i="82"/>
  <c r="H22" i="82"/>
  <c r="G22" i="82"/>
  <c r="A22" i="82"/>
  <c r="AA20" i="82"/>
  <c r="Z20" i="82"/>
  <c r="Y20" i="82"/>
  <c r="X20" i="82"/>
  <c r="W20" i="82"/>
  <c r="V20" i="82"/>
  <c r="U20" i="82"/>
  <c r="T20" i="82"/>
  <c r="S20" i="82"/>
  <c r="R20" i="82"/>
  <c r="Q20" i="82"/>
  <c r="P20" i="82"/>
  <c r="O20" i="82"/>
  <c r="N20" i="82"/>
  <c r="M20" i="82"/>
  <c r="L20" i="82"/>
  <c r="K20" i="82"/>
  <c r="J20" i="82"/>
  <c r="I20" i="82"/>
  <c r="H20" i="82"/>
  <c r="G20" i="82"/>
  <c r="A20" i="82"/>
  <c r="AA18" i="82"/>
  <c r="Z18" i="82"/>
  <c r="Y18" i="82"/>
  <c r="X18" i="82"/>
  <c r="W18" i="82"/>
  <c r="V18" i="82"/>
  <c r="U18" i="82"/>
  <c r="T18" i="82"/>
  <c r="S18" i="82"/>
  <c r="R18" i="82"/>
  <c r="Q18" i="82"/>
  <c r="P18" i="82"/>
  <c r="O18" i="82"/>
  <c r="N18" i="82"/>
  <c r="M18" i="82"/>
  <c r="L18" i="82"/>
  <c r="K18" i="82"/>
  <c r="J18" i="82"/>
  <c r="I18" i="82"/>
  <c r="H18" i="82"/>
  <c r="G18" i="82"/>
  <c r="A18" i="82"/>
  <c r="AA16" i="82"/>
  <c r="Z16" i="82"/>
  <c r="Y16" i="82"/>
  <c r="X16" i="82"/>
  <c r="X4" i="82" s="1"/>
  <c r="W16" i="82"/>
  <c r="W4" i="82" s="1"/>
  <c r="V16" i="82"/>
  <c r="U16" i="82"/>
  <c r="T16" i="82"/>
  <c r="S16" i="82"/>
  <c r="R16" i="82"/>
  <c r="Q16" i="82"/>
  <c r="P16" i="82"/>
  <c r="P4" i="82" s="1"/>
  <c r="O16" i="82"/>
  <c r="O4" i="82" s="1"/>
  <c r="N16" i="82"/>
  <c r="M16" i="82"/>
  <c r="L16" i="82"/>
  <c r="K16" i="82"/>
  <c r="J16" i="82"/>
  <c r="I16" i="82"/>
  <c r="H16" i="82"/>
  <c r="H4" i="82" s="1"/>
  <c r="G16" i="82"/>
  <c r="G4" i="82" s="1"/>
  <c r="A16" i="82"/>
  <c r="AA12" i="82"/>
  <c r="Z12" i="82"/>
  <c r="Y12" i="82"/>
  <c r="X12" i="82"/>
  <c r="W12" i="82"/>
  <c r="V12" i="82"/>
  <c r="U12" i="82"/>
  <c r="U4" i="82" s="1"/>
  <c r="T12" i="82"/>
  <c r="S12" i="82"/>
  <c r="R12" i="82"/>
  <c r="Q12" i="82"/>
  <c r="P12" i="82"/>
  <c r="O12" i="82"/>
  <c r="N12" i="82"/>
  <c r="M12" i="82"/>
  <c r="M4" i="82" s="1"/>
  <c r="L12" i="82"/>
  <c r="K12" i="82"/>
  <c r="J12" i="82"/>
  <c r="I12" i="82"/>
  <c r="H12" i="82"/>
  <c r="G12" i="82"/>
  <c r="A12" i="82"/>
  <c r="AA10" i="82"/>
  <c r="Z10" i="82"/>
  <c r="Y10" i="82"/>
  <c r="X10" i="82"/>
  <c r="W10" i="82"/>
  <c r="V10" i="82"/>
  <c r="U10" i="82"/>
  <c r="T10" i="82"/>
  <c r="T4" i="82" s="1"/>
  <c r="S10" i="82"/>
  <c r="S4" i="82" s="1"/>
  <c r="R10" i="82"/>
  <c r="Q10" i="82"/>
  <c r="P10" i="82"/>
  <c r="O10" i="82"/>
  <c r="N10" i="82"/>
  <c r="M10" i="82"/>
  <c r="L10" i="82"/>
  <c r="L4" i="82" s="1"/>
  <c r="K10" i="82"/>
  <c r="K4" i="82" s="1"/>
  <c r="J10" i="82"/>
  <c r="I10" i="82"/>
  <c r="H10" i="82"/>
  <c r="G10" i="82"/>
  <c r="A10" i="82"/>
  <c r="AA5" i="82"/>
  <c r="Z5" i="82"/>
  <c r="Z4" i="82" s="1"/>
  <c r="Y5" i="82"/>
  <c r="Y4" i="82" s="1"/>
  <c r="X5" i="82"/>
  <c r="W5" i="82"/>
  <c r="V5" i="82"/>
  <c r="U5" i="82"/>
  <c r="T5" i="82"/>
  <c r="S5" i="82"/>
  <c r="R5" i="82"/>
  <c r="R4" i="82" s="1"/>
  <c r="Q5" i="82"/>
  <c r="Q4" i="82" s="1"/>
  <c r="P5" i="82"/>
  <c r="O5" i="82"/>
  <c r="N5" i="82"/>
  <c r="M5" i="82"/>
  <c r="L5" i="82"/>
  <c r="K5" i="82"/>
  <c r="J5" i="82"/>
  <c r="J4" i="82" s="1"/>
  <c r="I5" i="82"/>
  <c r="I4" i="82" s="1"/>
  <c r="H5" i="82"/>
  <c r="G5" i="82"/>
  <c r="A5" i="82"/>
  <c r="V4" i="82"/>
  <c r="N4" i="82"/>
  <c r="A4" i="82"/>
  <c r="AA39" i="81"/>
  <c r="Z39" i="81"/>
  <c r="Y39" i="81"/>
  <c r="X39" i="81"/>
  <c r="W39" i="81"/>
  <c r="V39" i="81"/>
  <c r="U39" i="81"/>
  <c r="T39" i="81"/>
  <c r="S39" i="81"/>
  <c r="R39" i="81"/>
  <c r="Q39" i="81"/>
  <c r="P39" i="81"/>
  <c r="O39" i="81"/>
  <c r="N39" i="81"/>
  <c r="M39" i="81"/>
  <c r="L39" i="81"/>
  <c r="K39" i="81"/>
  <c r="J39" i="81"/>
  <c r="I39" i="81"/>
  <c r="H39" i="81"/>
  <c r="G39" i="81"/>
  <c r="A39" i="81"/>
  <c r="AA37" i="81"/>
  <c r="Z37" i="81"/>
  <c r="Y37" i="81"/>
  <c r="X37" i="81"/>
  <c r="W37" i="81"/>
  <c r="V37" i="81"/>
  <c r="U37" i="81"/>
  <c r="T37" i="81"/>
  <c r="S37" i="81"/>
  <c r="R37" i="81"/>
  <c r="Q37" i="81"/>
  <c r="P37" i="81"/>
  <c r="O37" i="81"/>
  <c r="N37" i="81"/>
  <c r="M37" i="81"/>
  <c r="L37" i="81"/>
  <c r="K37" i="81"/>
  <c r="J37" i="81"/>
  <c r="I37" i="81"/>
  <c r="H37" i="81"/>
  <c r="G37" i="81"/>
  <c r="A37" i="81"/>
  <c r="AA35" i="81"/>
  <c r="Z35" i="81"/>
  <c r="Y35" i="81"/>
  <c r="X35" i="81"/>
  <c r="W35" i="81"/>
  <c r="V35" i="81"/>
  <c r="U35" i="81"/>
  <c r="T35" i="81"/>
  <c r="S35" i="81"/>
  <c r="R35" i="81"/>
  <c r="Q35" i="81"/>
  <c r="P35" i="81"/>
  <c r="O35" i="81"/>
  <c r="N35" i="81"/>
  <c r="M35" i="81"/>
  <c r="L35" i="81"/>
  <c r="K35" i="81"/>
  <c r="J35" i="81"/>
  <c r="I35" i="81"/>
  <c r="H35" i="81"/>
  <c r="G35" i="81"/>
  <c r="A35" i="81"/>
  <c r="AA33" i="81"/>
  <c r="Z33" i="81"/>
  <c r="Y33" i="81"/>
  <c r="X33" i="81"/>
  <c r="W33" i="81"/>
  <c r="V33" i="81"/>
  <c r="U33" i="81"/>
  <c r="T33" i="81"/>
  <c r="S33" i="81"/>
  <c r="R33" i="81"/>
  <c r="Q33" i="81"/>
  <c r="P33" i="81"/>
  <c r="O33" i="81"/>
  <c r="N33" i="81"/>
  <c r="M33" i="81"/>
  <c r="L33" i="81"/>
  <c r="K33" i="81"/>
  <c r="J33" i="81"/>
  <c r="I33" i="81"/>
  <c r="H33" i="81"/>
  <c r="G33" i="81"/>
  <c r="A33" i="81"/>
  <c r="AA31" i="81"/>
  <c r="Z31" i="81"/>
  <c r="Y31" i="81"/>
  <c r="X31" i="81"/>
  <c r="W31" i="81"/>
  <c r="V31" i="81"/>
  <c r="U31" i="81"/>
  <c r="T31" i="81"/>
  <c r="S31" i="81"/>
  <c r="R31" i="81"/>
  <c r="Q31" i="81"/>
  <c r="P31" i="81"/>
  <c r="O31" i="81"/>
  <c r="N31" i="81"/>
  <c r="M31" i="81"/>
  <c r="L31" i="81"/>
  <c r="K31" i="81"/>
  <c r="J31" i="81"/>
  <c r="I31" i="81"/>
  <c r="H31" i="81"/>
  <c r="G31" i="81"/>
  <c r="A31" i="81"/>
  <c r="AA29" i="81"/>
  <c r="Z29" i="81"/>
  <c r="Y29" i="81"/>
  <c r="X29" i="81"/>
  <c r="W29" i="81"/>
  <c r="V29" i="81"/>
  <c r="U29" i="81"/>
  <c r="T29" i="81"/>
  <c r="S29" i="81"/>
  <c r="R29" i="81"/>
  <c r="Q29" i="81"/>
  <c r="P29" i="81"/>
  <c r="O29" i="81"/>
  <c r="N29" i="81"/>
  <c r="M29" i="81"/>
  <c r="L29" i="81"/>
  <c r="K29" i="81"/>
  <c r="J29" i="81"/>
  <c r="I29" i="81"/>
  <c r="H29" i="81"/>
  <c r="G29" i="81"/>
  <c r="A29" i="81"/>
  <c r="AA27" i="81"/>
  <c r="Z27" i="81"/>
  <c r="Y27" i="81"/>
  <c r="X27" i="81"/>
  <c r="W27" i="81"/>
  <c r="V27" i="81"/>
  <c r="U27" i="81"/>
  <c r="T27" i="81"/>
  <c r="S27" i="81"/>
  <c r="R27" i="81"/>
  <c r="Q27" i="81"/>
  <c r="P27" i="81"/>
  <c r="O27" i="81"/>
  <c r="N27" i="81"/>
  <c r="M27" i="81"/>
  <c r="L27" i="81"/>
  <c r="K27" i="81"/>
  <c r="J27" i="81"/>
  <c r="I27" i="81"/>
  <c r="H27" i="81"/>
  <c r="G27" i="81"/>
  <c r="A27" i="81"/>
  <c r="AA25" i="81"/>
  <c r="Z25" i="81"/>
  <c r="Y25" i="81"/>
  <c r="X25" i="81"/>
  <c r="W25" i="81"/>
  <c r="V25" i="81"/>
  <c r="U25" i="81"/>
  <c r="T25" i="81"/>
  <c r="S25" i="81"/>
  <c r="R25" i="81"/>
  <c r="Q25" i="81"/>
  <c r="P25" i="81"/>
  <c r="O25" i="81"/>
  <c r="N25" i="81"/>
  <c r="M25" i="81"/>
  <c r="L25" i="81"/>
  <c r="K25" i="81"/>
  <c r="J25" i="81"/>
  <c r="I25" i="81"/>
  <c r="H25" i="81"/>
  <c r="G25" i="81"/>
  <c r="A25" i="81"/>
  <c r="AA23" i="81"/>
  <c r="Z23" i="81"/>
  <c r="Y23" i="81"/>
  <c r="X23" i="81"/>
  <c r="W23" i="81"/>
  <c r="V23" i="81"/>
  <c r="U23" i="81"/>
  <c r="U4" i="81" s="1"/>
  <c r="T23" i="81"/>
  <c r="T4" i="81" s="1"/>
  <c r="S23" i="81"/>
  <c r="R23" i="81"/>
  <c r="Q23" i="81"/>
  <c r="P23" i="81"/>
  <c r="O23" i="81"/>
  <c r="N23" i="81"/>
  <c r="M23" i="81"/>
  <c r="M4" i="81" s="1"/>
  <c r="L23" i="81"/>
  <c r="L4" i="81" s="1"/>
  <c r="K23" i="81"/>
  <c r="J23" i="81"/>
  <c r="I23" i="81"/>
  <c r="H23" i="81"/>
  <c r="G23" i="81"/>
  <c r="A23" i="81"/>
  <c r="AA18" i="81"/>
  <c r="Z18" i="81"/>
  <c r="Z4" i="81" s="1"/>
  <c r="Y18" i="81"/>
  <c r="X18" i="81"/>
  <c r="W18" i="81"/>
  <c r="V18" i="81"/>
  <c r="U18" i="81"/>
  <c r="T18" i="81"/>
  <c r="S18" i="81"/>
  <c r="R18" i="81"/>
  <c r="R4" i="81" s="1"/>
  <c r="Q18" i="81"/>
  <c r="P18" i="81"/>
  <c r="O18" i="81"/>
  <c r="N18" i="81"/>
  <c r="M18" i="81"/>
  <c r="L18" i="81"/>
  <c r="K18" i="81"/>
  <c r="J18" i="81"/>
  <c r="J4" i="81" s="1"/>
  <c r="I18" i="81"/>
  <c r="H18" i="81"/>
  <c r="G18" i="81"/>
  <c r="A18" i="81"/>
  <c r="AA16" i="81"/>
  <c r="Z16" i="81"/>
  <c r="Y16" i="81"/>
  <c r="Y4" i="81" s="1"/>
  <c r="X16" i="81"/>
  <c r="X4" i="81" s="1"/>
  <c r="W16" i="81"/>
  <c r="V16" i="81"/>
  <c r="U16" i="81"/>
  <c r="T16" i="81"/>
  <c r="S16" i="81"/>
  <c r="R16" i="81"/>
  <c r="Q16" i="81"/>
  <c r="Q4" i="81" s="1"/>
  <c r="P16" i="81"/>
  <c r="P4" i="81" s="1"/>
  <c r="O16" i="81"/>
  <c r="N16" i="81"/>
  <c r="M16" i="81"/>
  <c r="L16" i="81"/>
  <c r="K16" i="81"/>
  <c r="J16" i="81"/>
  <c r="I16" i="81"/>
  <c r="I4" i="81" s="1"/>
  <c r="H16" i="81"/>
  <c r="H4" i="81" s="1"/>
  <c r="G16" i="81"/>
  <c r="A16" i="81"/>
  <c r="AA5" i="81"/>
  <c r="Z5" i="81"/>
  <c r="Y5" i="81"/>
  <c r="X5" i="81"/>
  <c r="W5" i="81"/>
  <c r="W4" i="81" s="1"/>
  <c r="V5" i="81"/>
  <c r="V4" i="81" s="1"/>
  <c r="U5" i="81"/>
  <c r="T5" i="81"/>
  <c r="S5" i="81"/>
  <c r="R5" i="81"/>
  <c r="Q5" i="81"/>
  <c r="P5" i="81"/>
  <c r="O5" i="81"/>
  <c r="O4" i="81" s="1"/>
  <c r="N5" i="81"/>
  <c r="N4" i="81" s="1"/>
  <c r="M5" i="81"/>
  <c r="L5" i="81"/>
  <c r="K5" i="81"/>
  <c r="J5" i="81"/>
  <c r="I5" i="81"/>
  <c r="H5" i="81"/>
  <c r="G5" i="81"/>
  <c r="G4" i="81" s="1"/>
  <c r="A5" i="81"/>
  <c r="A4" i="81" s="1"/>
  <c r="S4" i="81"/>
  <c r="K4" i="81"/>
  <c r="AA59" i="80"/>
  <c r="Z59" i="80"/>
  <c r="Y59" i="80"/>
  <c r="X59" i="80"/>
  <c r="W59" i="80"/>
  <c r="V59" i="80"/>
  <c r="U59" i="80"/>
  <c r="T59" i="80"/>
  <c r="S59" i="80"/>
  <c r="R59" i="80"/>
  <c r="Q59" i="80"/>
  <c r="P59" i="80"/>
  <c r="O59" i="80"/>
  <c r="N59" i="80"/>
  <c r="M59" i="80"/>
  <c r="L59" i="80"/>
  <c r="K59" i="80"/>
  <c r="J59" i="80"/>
  <c r="I59" i="80"/>
  <c r="H59" i="80"/>
  <c r="G59" i="80"/>
  <c r="A59" i="80"/>
  <c r="AA42" i="80"/>
  <c r="Z42" i="80"/>
  <c r="Y42" i="80"/>
  <c r="X42" i="80"/>
  <c r="W42" i="80"/>
  <c r="V42" i="80"/>
  <c r="U42" i="80"/>
  <c r="T42" i="80"/>
  <c r="S42" i="80"/>
  <c r="R42" i="80"/>
  <c r="Q42" i="80"/>
  <c r="P42" i="80"/>
  <c r="O42" i="80"/>
  <c r="N42" i="80"/>
  <c r="M42" i="80"/>
  <c r="L42" i="80"/>
  <c r="K42" i="80"/>
  <c r="J42" i="80"/>
  <c r="I42" i="80"/>
  <c r="H42" i="80"/>
  <c r="G42" i="80"/>
  <c r="A42" i="80"/>
  <c r="AA39" i="80"/>
  <c r="Z39" i="80"/>
  <c r="Y39" i="80"/>
  <c r="X39" i="80"/>
  <c r="W39" i="80"/>
  <c r="V39" i="80"/>
  <c r="U39" i="80"/>
  <c r="T39" i="80"/>
  <c r="S39" i="80"/>
  <c r="R39" i="80"/>
  <c r="Q39" i="80"/>
  <c r="P39" i="80"/>
  <c r="O39" i="80"/>
  <c r="N39" i="80"/>
  <c r="M39" i="80"/>
  <c r="L39" i="80"/>
  <c r="K39" i="80"/>
  <c r="J39" i="80"/>
  <c r="I39" i="80"/>
  <c r="H39" i="80"/>
  <c r="G39" i="80"/>
  <c r="A39" i="80"/>
  <c r="AA37" i="80"/>
  <c r="Z37" i="80"/>
  <c r="Y37" i="80"/>
  <c r="X37" i="80"/>
  <c r="W37" i="80"/>
  <c r="V37" i="80"/>
  <c r="U37" i="80"/>
  <c r="T37" i="80"/>
  <c r="S37" i="80"/>
  <c r="R37" i="80"/>
  <c r="Q37" i="80"/>
  <c r="P37" i="80"/>
  <c r="O37" i="80"/>
  <c r="N37" i="80"/>
  <c r="M37" i="80"/>
  <c r="L37" i="80"/>
  <c r="K37" i="80"/>
  <c r="J37" i="80"/>
  <c r="I37" i="80"/>
  <c r="H37" i="80"/>
  <c r="G37" i="80"/>
  <c r="A37" i="80"/>
  <c r="AA35" i="80"/>
  <c r="Z35" i="80"/>
  <c r="Y35" i="80"/>
  <c r="X35" i="80"/>
  <c r="W35" i="80"/>
  <c r="V35" i="80"/>
  <c r="U35" i="80"/>
  <c r="T35" i="80"/>
  <c r="S35" i="80"/>
  <c r="R35" i="80"/>
  <c r="Q35" i="80"/>
  <c r="P35" i="80"/>
  <c r="O35" i="80"/>
  <c r="N35" i="80"/>
  <c r="M35" i="80"/>
  <c r="L35" i="80"/>
  <c r="K35" i="80"/>
  <c r="J35" i="80"/>
  <c r="I35" i="80"/>
  <c r="H35" i="80"/>
  <c r="G35" i="80"/>
  <c r="A35" i="80"/>
  <c r="AA33" i="80"/>
  <c r="Z33" i="80"/>
  <c r="Y33" i="80"/>
  <c r="X33" i="80"/>
  <c r="W33" i="80"/>
  <c r="V33" i="80"/>
  <c r="U33" i="80"/>
  <c r="T33" i="80"/>
  <c r="S33" i="80"/>
  <c r="R33" i="80"/>
  <c r="Q33" i="80"/>
  <c r="P33" i="80"/>
  <c r="O33" i="80"/>
  <c r="N33" i="80"/>
  <c r="M33" i="80"/>
  <c r="L33" i="80"/>
  <c r="K33" i="80"/>
  <c r="J33" i="80"/>
  <c r="I33" i="80"/>
  <c r="H33" i="80"/>
  <c r="G33" i="80"/>
  <c r="A33" i="80"/>
  <c r="AA31" i="80"/>
  <c r="Z31" i="80"/>
  <c r="Y31" i="80"/>
  <c r="X31" i="80"/>
  <c r="W31" i="80"/>
  <c r="V31" i="80"/>
  <c r="U31" i="80"/>
  <c r="T31" i="80"/>
  <c r="S31" i="80"/>
  <c r="R31" i="80"/>
  <c r="Q31" i="80"/>
  <c r="P31" i="80"/>
  <c r="O31" i="80"/>
  <c r="N31" i="80"/>
  <c r="M31" i="80"/>
  <c r="L31" i="80"/>
  <c r="K31" i="80"/>
  <c r="J31" i="80"/>
  <c r="I31" i="80"/>
  <c r="H31" i="80"/>
  <c r="G31" i="80"/>
  <c r="A31" i="80"/>
  <c r="AA29" i="80"/>
  <c r="Z29" i="80"/>
  <c r="Y29" i="80"/>
  <c r="X29" i="80"/>
  <c r="W29" i="80"/>
  <c r="V29" i="80"/>
  <c r="U29" i="80"/>
  <c r="T29" i="80"/>
  <c r="S29" i="80"/>
  <c r="S4" i="80" s="1"/>
  <c r="R29" i="80"/>
  <c r="Q29" i="80"/>
  <c r="P29" i="80"/>
  <c r="O29" i="80"/>
  <c r="N29" i="80"/>
  <c r="M29" i="80"/>
  <c r="L29" i="80"/>
  <c r="K29" i="80"/>
  <c r="K4" i="80" s="1"/>
  <c r="J29" i="80"/>
  <c r="I29" i="80"/>
  <c r="H29" i="80"/>
  <c r="G29" i="80"/>
  <c r="A29" i="80"/>
  <c r="AA26" i="80"/>
  <c r="Z26" i="80"/>
  <c r="Y26" i="80"/>
  <c r="X26" i="80"/>
  <c r="W26" i="80"/>
  <c r="V26" i="80"/>
  <c r="U26" i="80"/>
  <c r="T26" i="80"/>
  <c r="S26" i="80"/>
  <c r="R26" i="80"/>
  <c r="Q26" i="80"/>
  <c r="P26" i="80"/>
  <c r="O26" i="80"/>
  <c r="N26" i="80"/>
  <c r="M26" i="80"/>
  <c r="L26" i="80"/>
  <c r="K26" i="80"/>
  <c r="J26" i="80"/>
  <c r="I26" i="80"/>
  <c r="H26" i="80"/>
  <c r="G26" i="80"/>
  <c r="A26" i="80"/>
  <c r="AA21" i="80"/>
  <c r="Z21" i="80"/>
  <c r="Y21" i="80"/>
  <c r="X21" i="80"/>
  <c r="X4" i="80" s="1"/>
  <c r="W21" i="80"/>
  <c r="W4" i="80" s="1"/>
  <c r="V21" i="80"/>
  <c r="U21" i="80"/>
  <c r="T21" i="80"/>
  <c r="S21" i="80"/>
  <c r="R21" i="80"/>
  <c r="Q21" i="80"/>
  <c r="P21" i="80"/>
  <c r="P4" i="80" s="1"/>
  <c r="O21" i="80"/>
  <c r="O4" i="80" s="1"/>
  <c r="N21" i="80"/>
  <c r="M21" i="80"/>
  <c r="L21" i="80"/>
  <c r="K21" i="80"/>
  <c r="J21" i="80"/>
  <c r="I21" i="80"/>
  <c r="H21" i="80"/>
  <c r="H4" i="80" s="1"/>
  <c r="G21" i="80"/>
  <c r="A21" i="80"/>
  <c r="AA17" i="80"/>
  <c r="Z17" i="80"/>
  <c r="Y17" i="80"/>
  <c r="X17" i="80"/>
  <c r="W17" i="80"/>
  <c r="V17" i="80"/>
  <c r="V4" i="80" s="1"/>
  <c r="U17" i="80"/>
  <c r="T17" i="80"/>
  <c r="S17" i="80"/>
  <c r="R17" i="80"/>
  <c r="Q17" i="80"/>
  <c r="P17" i="80"/>
  <c r="O17" i="80"/>
  <c r="N17" i="80"/>
  <c r="N4" i="80" s="1"/>
  <c r="M17" i="80"/>
  <c r="L17" i="80"/>
  <c r="K17" i="80"/>
  <c r="J17" i="80"/>
  <c r="I17" i="80"/>
  <c r="H17" i="80"/>
  <c r="G17" i="80"/>
  <c r="A17" i="80"/>
  <c r="A4" i="80" s="1"/>
  <c r="G11" i="80"/>
  <c r="G5" i="80" s="1"/>
  <c r="G4" i="80" s="1"/>
  <c r="AA5" i="80"/>
  <c r="Z5" i="80"/>
  <c r="Y5" i="80"/>
  <c r="X5" i="80"/>
  <c r="W5" i="80"/>
  <c r="V5" i="80"/>
  <c r="U5" i="80"/>
  <c r="U4" i="80" s="1"/>
  <c r="T5" i="80"/>
  <c r="T4" i="80" s="1"/>
  <c r="S5" i="80"/>
  <c r="R5" i="80"/>
  <c r="Q5" i="80"/>
  <c r="P5" i="80"/>
  <c r="O5" i="80"/>
  <c r="N5" i="80"/>
  <c r="M5" i="80"/>
  <c r="M4" i="80" s="1"/>
  <c r="L5" i="80"/>
  <c r="L4" i="80" s="1"/>
  <c r="K5" i="80"/>
  <c r="J5" i="80"/>
  <c r="I5" i="80"/>
  <c r="H5" i="80"/>
  <c r="A5" i="80"/>
  <c r="Z4" i="80"/>
  <c r="Y4" i="80"/>
  <c r="R4" i="80"/>
  <c r="Q4" i="80"/>
  <c r="J4" i="80"/>
  <c r="I4" i="80"/>
  <c r="AA74" i="79"/>
  <c r="Z74" i="79"/>
  <c r="Y74" i="79"/>
  <c r="X74" i="79"/>
  <c r="W74" i="79"/>
  <c r="V74" i="79"/>
  <c r="U74" i="79"/>
  <c r="T74" i="79"/>
  <c r="S74" i="79"/>
  <c r="R74" i="79"/>
  <c r="Q74" i="79"/>
  <c r="P74" i="79"/>
  <c r="O74" i="79"/>
  <c r="N74" i="79"/>
  <c r="M74" i="79"/>
  <c r="L74" i="79"/>
  <c r="K74" i="79"/>
  <c r="J74" i="79"/>
  <c r="I74" i="79"/>
  <c r="H74" i="79"/>
  <c r="G74" i="79"/>
  <c r="A74" i="79"/>
  <c r="AA45" i="79"/>
  <c r="Z45" i="79"/>
  <c r="Y45" i="79"/>
  <c r="X45" i="79"/>
  <c r="W45" i="79"/>
  <c r="V45" i="79"/>
  <c r="U45" i="79"/>
  <c r="T45" i="79"/>
  <c r="S45" i="79"/>
  <c r="R45" i="79"/>
  <c r="Q45" i="79"/>
  <c r="P45" i="79"/>
  <c r="O45" i="79"/>
  <c r="N45" i="79"/>
  <c r="M45" i="79"/>
  <c r="L45" i="79"/>
  <c r="K45" i="79"/>
  <c r="J45" i="79"/>
  <c r="I45" i="79"/>
  <c r="H45" i="79"/>
  <c r="G45" i="79"/>
  <c r="A45" i="79"/>
  <c r="AA41" i="79"/>
  <c r="Z41" i="79"/>
  <c r="Y41" i="79"/>
  <c r="X41" i="79"/>
  <c r="W41" i="79"/>
  <c r="V41" i="79"/>
  <c r="U41" i="79"/>
  <c r="T41" i="79"/>
  <c r="S41" i="79"/>
  <c r="R41" i="79"/>
  <c r="Q41" i="79"/>
  <c r="P41" i="79"/>
  <c r="O41" i="79"/>
  <c r="N41" i="79"/>
  <c r="M41" i="79"/>
  <c r="L41" i="79"/>
  <c r="K41" i="79"/>
  <c r="J41" i="79"/>
  <c r="I41" i="79"/>
  <c r="H41" i="79"/>
  <c r="G41" i="79"/>
  <c r="A41" i="79"/>
  <c r="AA38" i="79"/>
  <c r="Z38" i="79"/>
  <c r="Y38" i="79"/>
  <c r="X38" i="79"/>
  <c r="W38" i="79"/>
  <c r="V38" i="79"/>
  <c r="U38" i="79"/>
  <c r="T38" i="79"/>
  <c r="S38" i="79"/>
  <c r="R38" i="79"/>
  <c r="Q38" i="79"/>
  <c r="P38" i="79"/>
  <c r="O38" i="79"/>
  <c r="N38" i="79"/>
  <c r="M38" i="79"/>
  <c r="L38" i="79"/>
  <c r="K38" i="79"/>
  <c r="J38" i="79"/>
  <c r="I38" i="79"/>
  <c r="H38" i="79"/>
  <c r="G38" i="79"/>
  <c r="A38" i="79"/>
  <c r="AA36" i="79"/>
  <c r="Z36" i="79"/>
  <c r="Y36" i="79"/>
  <c r="X36" i="79"/>
  <c r="W36" i="79"/>
  <c r="V36" i="79"/>
  <c r="U36" i="79"/>
  <c r="T36" i="79"/>
  <c r="S36" i="79"/>
  <c r="R36" i="79"/>
  <c r="Q36" i="79"/>
  <c r="P36" i="79"/>
  <c r="O36" i="79"/>
  <c r="N36" i="79"/>
  <c r="M36" i="79"/>
  <c r="L36" i="79"/>
  <c r="K36" i="79"/>
  <c r="J36" i="79"/>
  <c r="I36" i="79"/>
  <c r="H36" i="79"/>
  <c r="G36" i="79"/>
  <c r="A36" i="79"/>
  <c r="AA34" i="79"/>
  <c r="Z34" i="79"/>
  <c r="Y34" i="79"/>
  <c r="X34" i="79"/>
  <c r="W34" i="79"/>
  <c r="V34" i="79"/>
  <c r="U34" i="79"/>
  <c r="T34" i="79"/>
  <c r="S34" i="79"/>
  <c r="R34" i="79"/>
  <c r="Q34" i="79"/>
  <c r="P34" i="79"/>
  <c r="O34" i="79"/>
  <c r="N34" i="79"/>
  <c r="M34" i="79"/>
  <c r="L34" i="79"/>
  <c r="K34" i="79"/>
  <c r="J34" i="79"/>
  <c r="I34" i="79"/>
  <c r="H34" i="79"/>
  <c r="G34" i="79"/>
  <c r="A34" i="79"/>
  <c r="AA32" i="79"/>
  <c r="Z32" i="79"/>
  <c r="Y32" i="79"/>
  <c r="X32" i="79"/>
  <c r="W32" i="79"/>
  <c r="V32" i="79"/>
  <c r="U32" i="79"/>
  <c r="T32" i="79"/>
  <c r="S32" i="79"/>
  <c r="R32" i="79"/>
  <c r="Q32" i="79"/>
  <c r="P32" i="79"/>
  <c r="O32" i="79"/>
  <c r="N32" i="79"/>
  <c r="M32" i="79"/>
  <c r="L32" i="79"/>
  <c r="K32" i="79"/>
  <c r="J32" i="79"/>
  <c r="I32" i="79"/>
  <c r="H32" i="79"/>
  <c r="G32" i="79"/>
  <c r="A32" i="79"/>
  <c r="AA30" i="79"/>
  <c r="Z30" i="79"/>
  <c r="Y30" i="79"/>
  <c r="Y4" i="79" s="1"/>
  <c r="X30" i="79"/>
  <c r="W30" i="79"/>
  <c r="V30" i="79"/>
  <c r="U30" i="79"/>
  <c r="T30" i="79"/>
  <c r="S30" i="79"/>
  <c r="R30" i="79"/>
  <c r="Q30" i="79"/>
  <c r="Q4" i="79" s="1"/>
  <c r="P30" i="79"/>
  <c r="O30" i="79"/>
  <c r="N30" i="79"/>
  <c r="M30" i="79"/>
  <c r="L30" i="79"/>
  <c r="K30" i="79"/>
  <c r="J30" i="79"/>
  <c r="I30" i="79"/>
  <c r="I4" i="79" s="1"/>
  <c r="H30" i="79"/>
  <c r="G30" i="79"/>
  <c r="A30" i="79"/>
  <c r="AA28" i="79"/>
  <c r="Z28" i="79"/>
  <c r="Y28" i="79"/>
  <c r="X28" i="79"/>
  <c r="W28" i="79"/>
  <c r="V28" i="79"/>
  <c r="U28" i="79"/>
  <c r="T28" i="79"/>
  <c r="S28" i="79"/>
  <c r="R28" i="79"/>
  <c r="Q28" i="79"/>
  <c r="P28" i="79"/>
  <c r="O28" i="79"/>
  <c r="N28" i="79"/>
  <c r="M28" i="79"/>
  <c r="L28" i="79"/>
  <c r="K28" i="79"/>
  <c r="J28" i="79"/>
  <c r="I28" i="79"/>
  <c r="H28" i="79"/>
  <c r="G28" i="79"/>
  <c r="A28" i="79"/>
  <c r="AA26" i="79"/>
  <c r="Z26" i="79"/>
  <c r="Y26" i="79"/>
  <c r="X26" i="79"/>
  <c r="W26" i="79"/>
  <c r="V26" i="79"/>
  <c r="V4" i="79" s="1"/>
  <c r="U26" i="79"/>
  <c r="U4" i="79" s="1"/>
  <c r="T26" i="79"/>
  <c r="S26" i="79"/>
  <c r="R26" i="79"/>
  <c r="Q26" i="79"/>
  <c r="P26" i="79"/>
  <c r="O26" i="79"/>
  <c r="N26" i="79"/>
  <c r="N4" i="79" s="1"/>
  <c r="M26" i="79"/>
  <c r="M4" i="79" s="1"/>
  <c r="L26" i="79"/>
  <c r="K26" i="79"/>
  <c r="J26" i="79"/>
  <c r="I26" i="79"/>
  <c r="H26" i="79"/>
  <c r="G26" i="79"/>
  <c r="A26" i="79"/>
  <c r="A4" i="79" s="1"/>
  <c r="AA20" i="79"/>
  <c r="Z20" i="79"/>
  <c r="Y20" i="79"/>
  <c r="X20" i="79"/>
  <c r="W20" i="79"/>
  <c r="V20" i="79"/>
  <c r="U20" i="79"/>
  <c r="T20" i="79"/>
  <c r="T4" i="79" s="1"/>
  <c r="S20" i="79"/>
  <c r="R20" i="79"/>
  <c r="Q20" i="79"/>
  <c r="P20" i="79"/>
  <c r="O20" i="79"/>
  <c r="N20" i="79"/>
  <c r="M20" i="79"/>
  <c r="L20" i="79"/>
  <c r="L4" i="79" s="1"/>
  <c r="K20" i="79"/>
  <c r="J20" i="79"/>
  <c r="I20" i="79"/>
  <c r="H20" i="79"/>
  <c r="G20" i="79"/>
  <c r="A20" i="79"/>
  <c r="G16" i="79"/>
  <c r="AA5" i="79"/>
  <c r="Z5" i="79"/>
  <c r="Z4" i="79" s="1"/>
  <c r="Y5" i="79"/>
  <c r="X5" i="79"/>
  <c r="W5" i="79"/>
  <c r="V5" i="79"/>
  <c r="U5" i="79"/>
  <c r="T5" i="79"/>
  <c r="S5" i="79"/>
  <c r="S4" i="79" s="1"/>
  <c r="R5" i="79"/>
  <c r="R4" i="79" s="1"/>
  <c r="Q5" i="79"/>
  <c r="P5" i="79"/>
  <c r="O5" i="79"/>
  <c r="N5" i="79"/>
  <c r="M5" i="79"/>
  <c r="L5" i="79"/>
  <c r="K5" i="79"/>
  <c r="K4" i="79" s="1"/>
  <c r="J5" i="79"/>
  <c r="J4" i="79" s="1"/>
  <c r="I5" i="79"/>
  <c r="H5" i="79"/>
  <c r="G5" i="79"/>
  <c r="A5" i="79"/>
  <c r="X4" i="79"/>
  <c r="W4" i="79"/>
  <c r="P4" i="79"/>
  <c r="O4" i="79"/>
  <c r="H4" i="79"/>
  <c r="G4" i="79"/>
  <c r="AA86" i="78"/>
  <c r="Z86" i="78"/>
  <c r="Y86" i="78"/>
  <c r="X86" i="78"/>
  <c r="W86" i="78"/>
  <c r="V86" i="78"/>
  <c r="U86" i="78"/>
  <c r="T86" i="78"/>
  <c r="S86" i="78"/>
  <c r="R86" i="78"/>
  <c r="Q86" i="78"/>
  <c r="P86" i="78"/>
  <c r="O86" i="78"/>
  <c r="N86" i="78"/>
  <c r="M86" i="78"/>
  <c r="L86" i="78"/>
  <c r="K86" i="78"/>
  <c r="J86" i="78"/>
  <c r="I86" i="78"/>
  <c r="H86" i="78"/>
  <c r="G86" i="78"/>
  <c r="A86" i="78"/>
  <c r="AA84" i="78"/>
  <c r="Z84" i="78"/>
  <c r="Y84" i="78"/>
  <c r="X84" i="78"/>
  <c r="W84" i="78"/>
  <c r="V84" i="78"/>
  <c r="U84" i="78"/>
  <c r="T84" i="78"/>
  <c r="S84" i="78"/>
  <c r="R84" i="78"/>
  <c r="Q84" i="78"/>
  <c r="P84" i="78"/>
  <c r="O84" i="78"/>
  <c r="N84" i="78"/>
  <c r="M84" i="78"/>
  <c r="L84" i="78"/>
  <c r="K84" i="78"/>
  <c r="J84" i="78"/>
  <c r="I84" i="78"/>
  <c r="H84" i="78"/>
  <c r="G84" i="78"/>
  <c r="A84" i="78"/>
  <c r="AA82" i="78"/>
  <c r="Z82" i="78"/>
  <c r="Y82" i="78"/>
  <c r="X82" i="78"/>
  <c r="W82" i="78"/>
  <c r="V82" i="78"/>
  <c r="U82" i="78"/>
  <c r="T82" i="78"/>
  <c r="S82" i="78"/>
  <c r="R82" i="78"/>
  <c r="Q82" i="78"/>
  <c r="P82" i="78"/>
  <c r="O82" i="78"/>
  <c r="N82" i="78"/>
  <c r="M82" i="78"/>
  <c r="L82" i="78"/>
  <c r="K82" i="78"/>
  <c r="J82" i="78"/>
  <c r="I82" i="78"/>
  <c r="H82" i="78"/>
  <c r="G82" i="78"/>
  <c r="A82" i="78"/>
  <c r="AA74" i="78"/>
  <c r="Z74" i="78"/>
  <c r="Y74" i="78"/>
  <c r="X74" i="78"/>
  <c r="W74" i="78"/>
  <c r="V74" i="78"/>
  <c r="U74" i="78"/>
  <c r="T74" i="78"/>
  <c r="S74" i="78"/>
  <c r="R74" i="78"/>
  <c r="Q74" i="78"/>
  <c r="P74" i="78"/>
  <c r="O74" i="78"/>
  <c r="N74" i="78"/>
  <c r="M74" i="78"/>
  <c r="L74" i="78"/>
  <c r="K74" i="78"/>
  <c r="J74" i="78"/>
  <c r="I74" i="78"/>
  <c r="H74" i="78"/>
  <c r="G74" i="78"/>
  <c r="A74" i="78"/>
  <c r="AA72" i="78"/>
  <c r="Z72" i="78"/>
  <c r="Y72" i="78"/>
  <c r="X72" i="78"/>
  <c r="W72" i="78"/>
  <c r="V72" i="78"/>
  <c r="U72" i="78"/>
  <c r="T72" i="78"/>
  <c r="S72" i="78"/>
  <c r="R72" i="78"/>
  <c r="Q72" i="78"/>
  <c r="P72" i="78"/>
  <c r="O72" i="78"/>
  <c r="N72" i="78"/>
  <c r="M72" i="78"/>
  <c r="L72" i="78"/>
  <c r="K72" i="78"/>
  <c r="J72" i="78"/>
  <c r="I72" i="78"/>
  <c r="H72" i="78"/>
  <c r="G72" i="78"/>
  <c r="A72" i="78"/>
  <c r="AA70" i="78"/>
  <c r="Z70" i="78"/>
  <c r="Y70" i="78"/>
  <c r="X70" i="78"/>
  <c r="W70" i="78"/>
  <c r="V70" i="78"/>
  <c r="U70" i="78"/>
  <c r="T70" i="78"/>
  <c r="S70" i="78"/>
  <c r="R70" i="78"/>
  <c r="Q70" i="78"/>
  <c r="P70" i="78"/>
  <c r="O70" i="78"/>
  <c r="N70" i="78"/>
  <c r="M70" i="78"/>
  <c r="L70" i="78"/>
  <c r="K70" i="78"/>
  <c r="J70" i="78"/>
  <c r="I70" i="78"/>
  <c r="H70" i="78"/>
  <c r="G70" i="78"/>
  <c r="A70" i="78"/>
  <c r="AA68" i="78"/>
  <c r="Z68" i="78"/>
  <c r="Y68" i="78"/>
  <c r="X68" i="78"/>
  <c r="W68" i="78"/>
  <c r="V68" i="78"/>
  <c r="U68" i="78"/>
  <c r="T68" i="78"/>
  <c r="S68" i="78"/>
  <c r="R68" i="78"/>
  <c r="Q68" i="78"/>
  <c r="P68" i="78"/>
  <c r="O68" i="78"/>
  <c r="N68" i="78"/>
  <c r="M68" i="78"/>
  <c r="L68" i="78"/>
  <c r="K68" i="78"/>
  <c r="J68" i="78"/>
  <c r="I68" i="78"/>
  <c r="H68" i="78"/>
  <c r="G68" i="78"/>
  <c r="A68" i="78"/>
  <c r="AA65" i="78"/>
  <c r="Z65" i="78"/>
  <c r="Y65" i="78"/>
  <c r="X65" i="78"/>
  <c r="W65" i="78"/>
  <c r="V65" i="78"/>
  <c r="U65" i="78"/>
  <c r="T65" i="78"/>
  <c r="S65" i="78"/>
  <c r="R65" i="78"/>
  <c r="Q65" i="78"/>
  <c r="P65" i="78"/>
  <c r="O65" i="78"/>
  <c r="N65" i="78"/>
  <c r="M65" i="78"/>
  <c r="L65" i="78"/>
  <c r="K65" i="78"/>
  <c r="J65" i="78"/>
  <c r="I65" i="78"/>
  <c r="H65" i="78"/>
  <c r="G65" i="78"/>
  <c r="A65" i="78"/>
  <c r="AA63" i="78"/>
  <c r="Z63" i="78"/>
  <c r="Y63" i="78"/>
  <c r="X63" i="78"/>
  <c r="W63" i="78"/>
  <c r="V63" i="78"/>
  <c r="V4" i="78" s="1"/>
  <c r="U63" i="78"/>
  <c r="U4" i="78" s="1"/>
  <c r="T63" i="78"/>
  <c r="S63" i="78"/>
  <c r="R63" i="78"/>
  <c r="Q63" i="78"/>
  <c r="P63" i="78"/>
  <c r="O63" i="78"/>
  <c r="N63" i="78"/>
  <c r="N4" i="78" s="1"/>
  <c r="M63" i="78"/>
  <c r="M4" i="78" s="1"/>
  <c r="L63" i="78"/>
  <c r="K63" i="78"/>
  <c r="J63" i="78"/>
  <c r="I63" i="78"/>
  <c r="H63" i="78"/>
  <c r="G63" i="78"/>
  <c r="A63" i="78"/>
  <c r="A4" i="78" s="1"/>
  <c r="AA50" i="78"/>
  <c r="Z50" i="78"/>
  <c r="Y50" i="78"/>
  <c r="X50" i="78"/>
  <c r="W50" i="78"/>
  <c r="V50" i="78"/>
  <c r="U50" i="78"/>
  <c r="T50" i="78"/>
  <c r="S50" i="78"/>
  <c r="S4" i="78" s="1"/>
  <c r="R50" i="78"/>
  <c r="Q50" i="78"/>
  <c r="P50" i="78"/>
  <c r="O50" i="78"/>
  <c r="N50" i="78"/>
  <c r="M50" i="78"/>
  <c r="L50" i="78"/>
  <c r="K50" i="78"/>
  <c r="K4" i="78" s="1"/>
  <c r="J50" i="78"/>
  <c r="I50" i="78"/>
  <c r="H50" i="78"/>
  <c r="G50" i="78"/>
  <c r="A50" i="78"/>
  <c r="AA16" i="78"/>
  <c r="Z16" i="78"/>
  <c r="Z4" i="78" s="1"/>
  <c r="Y16" i="78"/>
  <c r="Y4" i="78" s="1"/>
  <c r="X16" i="78"/>
  <c r="W16" i="78"/>
  <c r="V16" i="78"/>
  <c r="U16" i="78"/>
  <c r="T16" i="78"/>
  <c r="S16" i="78"/>
  <c r="R16" i="78"/>
  <c r="R4" i="78" s="1"/>
  <c r="Q16" i="78"/>
  <c r="Q4" i="78" s="1"/>
  <c r="P16" i="78"/>
  <c r="O16" i="78"/>
  <c r="N16" i="78"/>
  <c r="M16" i="78"/>
  <c r="L16" i="78"/>
  <c r="K16" i="78"/>
  <c r="J16" i="78"/>
  <c r="J4" i="78" s="1"/>
  <c r="I16" i="78"/>
  <c r="I4" i="78" s="1"/>
  <c r="H16" i="78"/>
  <c r="G16" i="78"/>
  <c r="A16" i="78"/>
  <c r="AA5" i="78"/>
  <c r="Z5" i="78"/>
  <c r="Y5" i="78"/>
  <c r="X5" i="78"/>
  <c r="X4" i="78" s="1"/>
  <c r="W5" i="78"/>
  <c r="W4" i="78" s="1"/>
  <c r="V5" i="78"/>
  <c r="U5" i="78"/>
  <c r="T5" i="78"/>
  <c r="S5" i="78"/>
  <c r="R5" i="78"/>
  <c r="Q5" i="78"/>
  <c r="P5" i="78"/>
  <c r="P4" i="78" s="1"/>
  <c r="O5" i="78"/>
  <c r="O4" i="78" s="1"/>
  <c r="N5" i="78"/>
  <c r="M5" i="78"/>
  <c r="L5" i="78"/>
  <c r="K5" i="78"/>
  <c r="J5" i="78"/>
  <c r="I5" i="78"/>
  <c r="H5" i="78"/>
  <c r="H4" i="78" s="1"/>
  <c r="G5" i="78"/>
  <c r="G4" i="78" s="1"/>
  <c r="A5" i="78"/>
  <c r="T4" i="78"/>
  <c r="L4" i="78"/>
  <c r="N6" i="77"/>
  <c r="N5" i="77" s="1"/>
  <c r="N4" i="77" s="1"/>
  <c r="M6" i="77"/>
  <c r="M5" i="77" s="1"/>
  <c r="M4" i="77" s="1"/>
  <c r="K6" i="77"/>
  <c r="Z5" i="77"/>
  <c r="Y5" i="77"/>
  <c r="X5" i="77"/>
  <c r="W5" i="77"/>
  <c r="V5" i="77"/>
  <c r="U5" i="77"/>
  <c r="U4" i="77" s="1"/>
  <c r="T5" i="77"/>
  <c r="T4" i="77" s="1"/>
  <c r="S5" i="77"/>
  <c r="R5" i="77"/>
  <c r="Q5" i="77"/>
  <c r="P5" i="77"/>
  <c r="O5" i="77"/>
  <c r="L5" i="77"/>
  <c r="L4" i="77" s="1"/>
  <c r="K5" i="77"/>
  <c r="J5" i="77"/>
  <c r="I5" i="77"/>
  <c r="H5" i="77"/>
  <c r="G5" i="77"/>
  <c r="A5" i="77"/>
  <c r="Z4" i="77"/>
  <c r="Y4" i="77"/>
  <c r="X4" i="77"/>
  <c r="W4" i="77"/>
  <c r="V4" i="77"/>
  <c r="S4" i="77"/>
  <c r="R4" i="77"/>
  <c r="Q4" i="77"/>
  <c r="P4" i="77"/>
  <c r="O4" i="77"/>
  <c r="K4" i="77"/>
  <c r="J4" i="77"/>
  <c r="I4" i="77"/>
  <c r="H4" i="77"/>
  <c r="G4" i="77"/>
  <c r="AQ6" i="40" l="1"/>
  <c r="Z1" i="40"/>
  <c r="F6" i="40" l="1"/>
  <c r="X6" i="40"/>
  <c r="R6" i="40"/>
  <c r="Q6" i="40"/>
  <c r="N6" i="40"/>
  <c r="I6" i="40"/>
  <c r="O6" i="40"/>
  <c r="S6" i="40"/>
  <c r="L6" i="40"/>
  <c r="W6" i="40"/>
  <c r="Z6" i="40"/>
  <c r="V6" i="40"/>
  <c r="H6" i="40"/>
  <c r="J6" i="40"/>
  <c r="Y6" i="40"/>
  <c r="M6" i="40"/>
  <c r="T6" i="40"/>
  <c r="P6" i="40"/>
  <c r="U6" i="40"/>
  <c r="K6" i="40"/>
  <c r="AJ6" i="40" l="1"/>
  <c r="AF6" i="40"/>
  <c r="AA6" i="40"/>
  <c r="AS6" i="40"/>
  <c r="AE6" i="40"/>
  <c r="AU6" i="40"/>
  <c r="AK6" i="40"/>
  <c r="AN6" i="40"/>
  <c r="AL6" i="40"/>
  <c r="AH6" i="40"/>
  <c r="AD6" i="40"/>
  <c r="AC6" i="40"/>
  <c r="AT6" i="40"/>
  <c r="AG6" i="40"/>
  <c r="AM6" i="40"/>
  <c r="AO6" i="40"/>
  <c r="AR6" i="40"/>
  <c r="AB6" i="40"/>
  <c r="AI6" i="40"/>
  <c r="AP6" i="40"/>
  <c r="E6" i="40"/>
  <c r="G6" i="40"/>
  <c r="D6" i="40"/>
  <c r="B6" i="40" l="1"/>
  <c r="C6" i="40"/>
</calcChain>
</file>

<file path=xl/sharedStrings.xml><?xml version="1.0" encoding="utf-8"?>
<sst xmlns="http://schemas.openxmlformats.org/spreadsheetml/2006/main" count="2503" uniqueCount="1054">
  <si>
    <t>공원명</t>
    <phoneticPr fontId="3" type="noConversion"/>
  </si>
  <si>
    <t>동탄2호 공공공지</t>
  </si>
  <si>
    <t>동탄3호 공공공지</t>
  </si>
  <si>
    <t>동탄4호 공공공지</t>
  </si>
  <si>
    <t>2004</t>
    <phoneticPr fontId="3" type="noConversion"/>
  </si>
  <si>
    <t>개소</t>
    <phoneticPr fontId="3" type="noConversion"/>
  </si>
  <si>
    <t>동탄7호 공공공지</t>
    <phoneticPr fontId="2" type="noConversion"/>
  </si>
  <si>
    <t>조성일자</t>
    <phoneticPr fontId="2" type="noConversion"/>
  </si>
  <si>
    <t>동탄1호 어린이공원</t>
    <phoneticPr fontId="3" type="noConversion"/>
  </si>
  <si>
    <t>동탄2호 어린이공원</t>
    <phoneticPr fontId="3" type="noConversion"/>
  </si>
  <si>
    <t>동탄6호 어린이공원</t>
    <phoneticPr fontId="3" type="noConversion"/>
  </si>
  <si>
    <t>2005</t>
    <phoneticPr fontId="3" type="noConversion"/>
  </si>
  <si>
    <t>진안동 855-3</t>
    <phoneticPr fontId="3" type="noConversion"/>
  </si>
  <si>
    <t>2006</t>
    <phoneticPr fontId="3" type="noConversion"/>
  </si>
  <si>
    <t>색종이 어린이공원</t>
    <phoneticPr fontId="3" type="noConversion"/>
  </si>
  <si>
    <t>진안동 861-1</t>
    <phoneticPr fontId="3" type="noConversion"/>
  </si>
  <si>
    <t>숨바꼭질 어린이공원</t>
    <phoneticPr fontId="3" type="noConversion"/>
  </si>
  <si>
    <t>진안동 866-6</t>
    <phoneticPr fontId="3" type="noConversion"/>
  </si>
  <si>
    <t>물빛 어린이공원</t>
    <phoneticPr fontId="3" type="noConversion"/>
  </si>
  <si>
    <t>진안동 887-1</t>
    <phoneticPr fontId="3" type="noConversion"/>
  </si>
  <si>
    <t>느티 어린이공원</t>
    <phoneticPr fontId="3" type="noConversion"/>
  </si>
  <si>
    <t>진안동 920</t>
    <phoneticPr fontId="3" type="noConversion"/>
  </si>
  <si>
    <t>은행 어린이공원</t>
    <phoneticPr fontId="3" type="noConversion"/>
  </si>
  <si>
    <t>산수유 어린이공원</t>
    <phoneticPr fontId="3" type="noConversion"/>
  </si>
  <si>
    <t>진안동 912-1</t>
    <phoneticPr fontId="3" type="noConversion"/>
  </si>
  <si>
    <t>회화 어린이공원</t>
    <phoneticPr fontId="3" type="noConversion"/>
  </si>
  <si>
    <t>병점동 847-1</t>
    <phoneticPr fontId="3" type="noConversion"/>
  </si>
  <si>
    <t>장미 어린이공원</t>
    <phoneticPr fontId="3" type="noConversion"/>
  </si>
  <si>
    <t>병점동 855</t>
    <phoneticPr fontId="3" type="noConversion"/>
  </si>
  <si>
    <t>매화 어린이공원</t>
    <phoneticPr fontId="3" type="noConversion"/>
  </si>
  <si>
    <t>병점동 857</t>
    <phoneticPr fontId="3" type="noConversion"/>
  </si>
  <si>
    <t>정든 어린이공원</t>
    <phoneticPr fontId="3" type="noConversion"/>
  </si>
  <si>
    <t>병점동 858-1</t>
    <phoneticPr fontId="3" type="noConversion"/>
  </si>
  <si>
    <t>목련 어린이공원</t>
    <phoneticPr fontId="3" type="noConversion"/>
  </si>
  <si>
    <t>병점동 859-4</t>
    <phoneticPr fontId="3" type="noConversion"/>
  </si>
  <si>
    <t>살구꽃 어린이공원</t>
    <phoneticPr fontId="3" type="noConversion"/>
  </si>
  <si>
    <t>병점동 863-1</t>
    <phoneticPr fontId="3" type="noConversion"/>
  </si>
  <si>
    <t>진안동 909-1</t>
    <phoneticPr fontId="3" type="noConversion"/>
  </si>
  <si>
    <t>안화 어린이공원</t>
    <phoneticPr fontId="3" type="noConversion"/>
  </si>
  <si>
    <t>병점동 840</t>
    <phoneticPr fontId="3" type="noConversion"/>
  </si>
  <si>
    <t>해당화 어린이공원</t>
    <phoneticPr fontId="3" type="noConversion"/>
  </si>
  <si>
    <t>병점동 838</t>
    <phoneticPr fontId="3" type="noConversion"/>
  </si>
  <si>
    <t>느치미 어린이공원</t>
    <phoneticPr fontId="3" type="noConversion"/>
  </si>
  <si>
    <t>병점동 835-2</t>
    <phoneticPr fontId="3" type="noConversion"/>
  </si>
  <si>
    <t>반월동 184-3 일원</t>
    <phoneticPr fontId="3" type="noConversion"/>
  </si>
  <si>
    <t>반월동 859</t>
    <phoneticPr fontId="3" type="noConversion"/>
  </si>
  <si>
    <t>2002</t>
    <phoneticPr fontId="3" type="noConversion"/>
  </si>
  <si>
    <t>반월동 144-15</t>
    <phoneticPr fontId="3" type="noConversion"/>
  </si>
  <si>
    <t>자연 어린이공원 (반월4호)</t>
    <phoneticPr fontId="3" type="noConversion"/>
  </si>
  <si>
    <t>반월동 881-2일원</t>
    <phoneticPr fontId="3" type="noConversion"/>
  </si>
  <si>
    <t>2007</t>
  </si>
  <si>
    <t>반월동 883-1</t>
    <phoneticPr fontId="3" type="noConversion"/>
  </si>
  <si>
    <t>반월동 885-1</t>
    <phoneticPr fontId="3" type="noConversion"/>
  </si>
  <si>
    <t>행림 어린이공원</t>
    <phoneticPr fontId="3" type="noConversion"/>
  </si>
  <si>
    <t>반월동 873</t>
    <phoneticPr fontId="3" type="noConversion"/>
  </si>
  <si>
    <t>기산동 467-1</t>
    <phoneticPr fontId="3" type="noConversion"/>
  </si>
  <si>
    <t>기산동 468-1</t>
    <phoneticPr fontId="3" type="noConversion"/>
  </si>
  <si>
    <t>종이비행기 어린이공원</t>
    <phoneticPr fontId="3" type="noConversion"/>
  </si>
  <si>
    <t>햇빛 어린이공원 (반월1호)</t>
    <phoneticPr fontId="3" type="noConversion"/>
  </si>
  <si>
    <t>사랑 어린이공원 (반월2호)</t>
    <phoneticPr fontId="3" type="noConversion"/>
  </si>
  <si>
    <t>꿈나라 어린이공원 (반월3호)</t>
    <phoneticPr fontId="3" type="noConversion"/>
  </si>
  <si>
    <t>반달 어린이공원 (두산1호)</t>
    <phoneticPr fontId="3" type="noConversion"/>
  </si>
  <si>
    <t>노을어린이공원 (틀뫼1호)</t>
    <phoneticPr fontId="3" type="noConversion"/>
  </si>
  <si>
    <t>푸른꿈어린이공원 (틀뫼2호)</t>
    <phoneticPr fontId="3" type="noConversion"/>
  </si>
  <si>
    <t>반송 저류지 (저류지 5호)</t>
    <phoneticPr fontId="3" type="noConversion"/>
  </si>
  <si>
    <t>인곡1 저류지 (저류지1호)</t>
    <phoneticPr fontId="3" type="noConversion"/>
  </si>
  <si>
    <t>능리 저류지 (저류지2호)</t>
    <phoneticPr fontId="3" type="noConversion"/>
  </si>
  <si>
    <t>한반 저류지 (저류지3호)</t>
    <phoneticPr fontId="3" type="noConversion"/>
  </si>
  <si>
    <t>금반 저류지 (저류지 6호)</t>
    <phoneticPr fontId="3" type="noConversion"/>
  </si>
  <si>
    <t xml:space="preserve"> 능동 1100-1</t>
    <phoneticPr fontId="2" type="noConversion"/>
  </si>
  <si>
    <t xml:space="preserve"> 능동 1080 -1</t>
    <phoneticPr fontId="2" type="noConversion"/>
  </si>
  <si>
    <t xml:space="preserve"> 능동 1081-2</t>
    <phoneticPr fontId="2" type="noConversion"/>
  </si>
  <si>
    <t xml:space="preserve"> 능동 1115-2</t>
    <phoneticPr fontId="2" type="noConversion"/>
  </si>
  <si>
    <t xml:space="preserve"> 능동 1153-13</t>
    <phoneticPr fontId="2" type="noConversion"/>
  </si>
  <si>
    <t xml:space="preserve"> 반송동 38-1</t>
    <phoneticPr fontId="2" type="noConversion"/>
  </si>
  <si>
    <t xml:space="preserve"> 반송동 35-1</t>
    <phoneticPr fontId="2" type="noConversion"/>
  </si>
  <si>
    <t xml:space="preserve"> 반송동 34-1</t>
    <phoneticPr fontId="2" type="noConversion"/>
  </si>
  <si>
    <t xml:space="preserve"> 반송동 7-13</t>
    <phoneticPr fontId="2" type="noConversion"/>
  </si>
  <si>
    <t xml:space="preserve"> 반송동 23</t>
    <phoneticPr fontId="2" type="noConversion"/>
  </si>
  <si>
    <t xml:space="preserve"> 반송동 22-1</t>
    <phoneticPr fontId="2" type="noConversion"/>
  </si>
  <si>
    <t xml:space="preserve"> 반송동 19-2</t>
    <phoneticPr fontId="2" type="noConversion"/>
  </si>
  <si>
    <t xml:space="preserve"> 반송동 71-1</t>
    <phoneticPr fontId="2" type="noConversion"/>
  </si>
  <si>
    <t xml:space="preserve"> 반송동 159-2</t>
    <phoneticPr fontId="2" type="noConversion"/>
  </si>
  <si>
    <t xml:space="preserve"> 반송동 190-1</t>
    <phoneticPr fontId="2" type="noConversion"/>
  </si>
  <si>
    <t xml:space="preserve"> 반송동 175-3</t>
    <phoneticPr fontId="2" type="noConversion"/>
  </si>
  <si>
    <t xml:space="preserve"> 반송동 215-2</t>
    <phoneticPr fontId="2" type="noConversion"/>
  </si>
  <si>
    <t xml:space="preserve"> 반송동 135-2</t>
    <phoneticPr fontId="2" type="noConversion"/>
  </si>
  <si>
    <t xml:space="preserve"> 반송동 84-2</t>
    <phoneticPr fontId="2" type="noConversion"/>
  </si>
  <si>
    <t xml:space="preserve"> 석우동 55-2</t>
    <phoneticPr fontId="2" type="noConversion"/>
  </si>
  <si>
    <t xml:space="preserve"> 석우동 56-2</t>
    <phoneticPr fontId="2" type="noConversion"/>
  </si>
  <si>
    <t xml:space="preserve"> 반송동 83-2</t>
    <phoneticPr fontId="2" type="noConversion"/>
  </si>
  <si>
    <t xml:space="preserve"> 석우동 56-4 </t>
    <phoneticPr fontId="2" type="noConversion"/>
  </si>
  <si>
    <t xml:space="preserve"> 석우동 58-2</t>
    <phoneticPr fontId="2" type="noConversion"/>
  </si>
  <si>
    <t xml:space="preserve"> 반송동 88-7</t>
    <phoneticPr fontId="2" type="noConversion"/>
  </si>
  <si>
    <t xml:space="preserve"> 반송동 104-7</t>
    <phoneticPr fontId="2" type="noConversion"/>
  </si>
  <si>
    <t xml:space="preserve"> 반송동 102-3</t>
    <phoneticPr fontId="2" type="noConversion"/>
  </si>
  <si>
    <t xml:space="preserve"> 반송동 140-3</t>
    <phoneticPr fontId="2" type="noConversion"/>
  </si>
  <si>
    <t xml:space="preserve"> 반송동 132-1</t>
    <phoneticPr fontId="2" type="noConversion"/>
  </si>
  <si>
    <t xml:space="preserve"> 반송동 132-3</t>
    <phoneticPr fontId="2" type="noConversion"/>
  </si>
  <si>
    <t xml:space="preserve"> 반송동 132-6</t>
    <phoneticPr fontId="2" type="noConversion"/>
  </si>
  <si>
    <t xml:space="preserve"> 반송동 118-8</t>
    <phoneticPr fontId="2" type="noConversion"/>
  </si>
  <si>
    <t xml:space="preserve"> 반송동 222-2</t>
    <phoneticPr fontId="2" type="noConversion"/>
  </si>
  <si>
    <t xml:space="preserve"> 반송동 131-29</t>
    <phoneticPr fontId="2" type="noConversion"/>
  </si>
  <si>
    <t xml:space="preserve"> 반송동 126-4</t>
    <phoneticPr fontId="2" type="noConversion"/>
  </si>
  <si>
    <t xml:space="preserve"> 반송동 192-1</t>
    <phoneticPr fontId="2" type="noConversion"/>
  </si>
  <si>
    <t xml:space="preserve"> 능동 1113-7</t>
    <phoneticPr fontId="2" type="noConversion"/>
  </si>
  <si>
    <t xml:space="preserve"> 능동 1114-7</t>
    <phoneticPr fontId="2" type="noConversion"/>
  </si>
  <si>
    <t xml:space="preserve"> 반송동 43-7</t>
    <phoneticPr fontId="2" type="noConversion"/>
  </si>
  <si>
    <t xml:space="preserve"> 동탄면 석우리 22</t>
    <phoneticPr fontId="2" type="noConversion"/>
  </si>
  <si>
    <t xml:space="preserve"> 능동 1090</t>
    <phoneticPr fontId="2" type="noConversion"/>
  </si>
  <si>
    <t xml:space="preserve"> 반송동 41-7</t>
    <phoneticPr fontId="2" type="noConversion"/>
  </si>
  <si>
    <t>동탄1호 공공공지</t>
    <phoneticPr fontId="2" type="noConversion"/>
  </si>
  <si>
    <t>동탄6호 공공공지</t>
    <phoneticPr fontId="2" type="noConversion"/>
  </si>
  <si>
    <t>근린공원</t>
  </si>
  <si>
    <t>저류지</t>
  </si>
  <si>
    <t>공공공지</t>
  </si>
  <si>
    <t>체육공원</t>
    <phoneticPr fontId="2" type="noConversion"/>
  </si>
  <si>
    <t>소공원</t>
    <phoneticPr fontId="2" type="noConversion"/>
  </si>
  <si>
    <t>경관광장</t>
    <phoneticPr fontId="2" type="noConversion"/>
  </si>
  <si>
    <t>어린이공원</t>
    <phoneticPr fontId="2" type="noConversion"/>
  </si>
  <si>
    <t>쌈지공원</t>
    <phoneticPr fontId="2" type="noConversion"/>
  </si>
  <si>
    <t>개소</t>
    <phoneticPr fontId="2" type="noConversion"/>
  </si>
  <si>
    <t>면적
(㎡)</t>
    <phoneticPr fontId="2" type="noConversion"/>
  </si>
  <si>
    <t>석우동 14-1</t>
    <phoneticPr fontId="2" type="noConversion"/>
  </si>
  <si>
    <t>능동 1097-1</t>
    <phoneticPr fontId="2" type="noConversion"/>
  </si>
  <si>
    <t>능동 1166</t>
    <phoneticPr fontId="2" type="noConversion"/>
  </si>
  <si>
    <t xml:space="preserve"> 능동 1106</t>
    <phoneticPr fontId="2" type="noConversion"/>
  </si>
  <si>
    <t xml:space="preserve"> 석우동 1-8</t>
    <phoneticPr fontId="2" type="noConversion"/>
  </si>
  <si>
    <t>미관광장 1호</t>
    <phoneticPr fontId="3" type="noConversion"/>
  </si>
  <si>
    <t>미관광장 2호</t>
    <phoneticPr fontId="3" type="noConversion"/>
  </si>
  <si>
    <t>미관광장 3호</t>
    <phoneticPr fontId="3" type="noConversion"/>
  </si>
  <si>
    <t>미관광장 4호</t>
    <phoneticPr fontId="3" type="noConversion"/>
  </si>
  <si>
    <t>미관광장 5호</t>
    <phoneticPr fontId="3" type="noConversion"/>
  </si>
  <si>
    <t>미관광장 6호</t>
    <phoneticPr fontId="3" type="noConversion"/>
  </si>
  <si>
    <t>미관광장 7호</t>
    <phoneticPr fontId="3" type="noConversion"/>
  </si>
  <si>
    <t>미관광장 8호</t>
    <phoneticPr fontId="3" type="noConversion"/>
  </si>
  <si>
    <t>미관광장 9호</t>
    <phoneticPr fontId="3" type="noConversion"/>
  </si>
  <si>
    <t>미관광장 10호</t>
    <phoneticPr fontId="3" type="noConversion"/>
  </si>
  <si>
    <t>미관광장 11호</t>
    <phoneticPr fontId="3" type="noConversion"/>
  </si>
  <si>
    <t>미관광장 12호</t>
    <phoneticPr fontId="3" type="noConversion"/>
  </si>
  <si>
    <t>미관광장 13호</t>
    <phoneticPr fontId="3" type="noConversion"/>
  </si>
  <si>
    <t>미관광장 14호</t>
    <phoneticPr fontId="3" type="noConversion"/>
  </si>
  <si>
    <t>미관광장 16호</t>
    <phoneticPr fontId="3" type="noConversion"/>
  </si>
  <si>
    <t>미관광장 17호</t>
    <phoneticPr fontId="3" type="noConversion"/>
  </si>
  <si>
    <t>미관광장 18호</t>
    <phoneticPr fontId="3" type="noConversion"/>
  </si>
  <si>
    <t>미관광장 19호</t>
    <phoneticPr fontId="3" type="noConversion"/>
  </si>
  <si>
    <t>미관광장 20호</t>
    <phoneticPr fontId="3" type="noConversion"/>
  </si>
  <si>
    <t>미관광장 21호</t>
    <phoneticPr fontId="3" type="noConversion"/>
  </si>
  <si>
    <t>미관광장 22호</t>
    <phoneticPr fontId="3" type="noConversion"/>
  </si>
  <si>
    <t>미관광장 23호</t>
    <phoneticPr fontId="3" type="noConversion"/>
  </si>
  <si>
    <t>미관광장 24호</t>
    <phoneticPr fontId="3" type="noConversion"/>
  </si>
  <si>
    <t>미관광장 27호</t>
    <phoneticPr fontId="3" type="noConversion"/>
  </si>
  <si>
    <t>미관광장 28호</t>
    <phoneticPr fontId="3" type="noConversion"/>
  </si>
  <si>
    <t>미관광장 29호</t>
    <phoneticPr fontId="3" type="noConversion"/>
  </si>
  <si>
    <t>미관광장 30호</t>
    <phoneticPr fontId="3" type="noConversion"/>
  </si>
  <si>
    <t>미관광장 31호</t>
    <phoneticPr fontId="3" type="noConversion"/>
  </si>
  <si>
    <t>미관광장 32호</t>
    <phoneticPr fontId="3" type="noConversion"/>
  </si>
  <si>
    <t>미관광장 33호</t>
    <phoneticPr fontId="3" type="noConversion"/>
  </si>
  <si>
    <t>미관광장 34호</t>
    <phoneticPr fontId="3" type="noConversion"/>
  </si>
  <si>
    <t>미관광장 35호</t>
    <phoneticPr fontId="3" type="noConversion"/>
  </si>
  <si>
    <t>미관광장 36호</t>
    <phoneticPr fontId="3" type="noConversion"/>
  </si>
  <si>
    <t>미관광장 37호</t>
    <phoneticPr fontId="3" type="noConversion"/>
  </si>
  <si>
    <t>미관광장 38호</t>
    <phoneticPr fontId="3" type="noConversion"/>
  </si>
  <si>
    <t>미관광장 39호</t>
    <phoneticPr fontId="3" type="noConversion"/>
  </si>
  <si>
    <t>미관광장 40호</t>
    <phoneticPr fontId="3" type="noConversion"/>
  </si>
  <si>
    <t>미관광장 41호</t>
    <phoneticPr fontId="3" type="noConversion"/>
  </si>
  <si>
    <t>미관광장 42호</t>
    <phoneticPr fontId="3" type="noConversion"/>
  </si>
  <si>
    <t>미관광장 25호(북광장)</t>
    <phoneticPr fontId="2" type="noConversion"/>
  </si>
  <si>
    <t>미관광장 26호(남광장)</t>
    <phoneticPr fontId="3" type="noConversion"/>
  </si>
  <si>
    <t>석우동 쌈지공원</t>
    <phoneticPr fontId="3" type="noConversion"/>
  </si>
  <si>
    <t>석우동 65일원</t>
    <phoneticPr fontId="3" type="noConversion"/>
  </si>
  <si>
    <t>청계중앙공원</t>
    <phoneticPr fontId="2" type="noConversion"/>
  </si>
  <si>
    <t>도담공원(6호)</t>
    <phoneticPr fontId="3" type="noConversion"/>
  </si>
  <si>
    <t>청계동 20번지 일원</t>
    <phoneticPr fontId="2" type="noConversion"/>
  </si>
  <si>
    <t>위치</t>
    <phoneticPr fontId="3" type="noConversion"/>
  </si>
  <si>
    <t>조성면적</t>
    <phoneticPr fontId="3" type="noConversion"/>
  </si>
  <si>
    <t>독재울공원</t>
    <phoneticPr fontId="3" type="noConversion"/>
  </si>
  <si>
    <t xml:space="preserve"> 능동 1084</t>
    <phoneticPr fontId="2" type="noConversion"/>
  </si>
  <si>
    <t>하늘빛공원</t>
    <phoneticPr fontId="3" type="noConversion"/>
  </si>
  <si>
    <t xml:space="preserve"> 석우동 50, 57</t>
    <phoneticPr fontId="2" type="noConversion"/>
  </si>
  <si>
    <t xml:space="preserve"> 능동 1128</t>
    <phoneticPr fontId="2" type="noConversion"/>
  </si>
  <si>
    <t>노작공원</t>
    <phoneticPr fontId="3" type="noConversion"/>
  </si>
  <si>
    <t>솔빛공원</t>
    <phoneticPr fontId="3" type="noConversion"/>
  </si>
  <si>
    <t>육탄10용사 기념공원</t>
    <phoneticPr fontId="3" type="noConversion"/>
  </si>
  <si>
    <t xml:space="preserve"> 반송동 159-6, 141-1</t>
    <phoneticPr fontId="3" type="noConversion"/>
  </si>
  <si>
    <t>탄요유적공원</t>
    <phoneticPr fontId="3" type="noConversion"/>
  </si>
  <si>
    <t xml:space="preserve"> 반송동 198-1, 202, 207</t>
    <phoneticPr fontId="3" type="noConversion"/>
  </si>
  <si>
    <t>큰재봉공원</t>
    <phoneticPr fontId="3" type="noConversion"/>
  </si>
  <si>
    <t xml:space="preserve"> 석우동 45</t>
    <phoneticPr fontId="2" type="noConversion"/>
  </si>
  <si>
    <t>동학산공원</t>
    <phoneticPr fontId="3" type="noConversion"/>
  </si>
  <si>
    <t xml:space="preserve"> 석우동 29-3</t>
    <phoneticPr fontId="2" type="noConversion"/>
  </si>
  <si>
    <t>손바닥공원</t>
    <phoneticPr fontId="3" type="noConversion"/>
  </si>
  <si>
    <t xml:space="preserve"> 능동 1118</t>
    <phoneticPr fontId="2" type="noConversion"/>
  </si>
  <si>
    <t>동탄13호 근린공원(초록공원)</t>
    <phoneticPr fontId="3" type="noConversion"/>
  </si>
  <si>
    <t xml:space="preserve"> 석우동 21-8</t>
    <phoneticPr fontId="2" type="noConversion"/>
  </si>
  <si>
    <t>동탄14호 근린공원(돌모루공원)</t>
    <phoneticPr fontId="3" type="noConversion"/>
  </si>
  <si>
    <t>너른공원(동탄산단2호근린)</t>
    <phoneticPr fontId="2" type="noConversion"/>
  </si>
  <si>
    <t>송리공원(동탄산단4호근린)</t>
    <phoneticPr fontId="2" type="noConversion"/>
  </si>
  <si>
    <t>송방공원(동탄산단5호근린)</t>
    <phoneticPr fontId="2" type="noConversion"/>
  </si>
  <si>
    <t>방아다리공원(동탄산단1호근린)</t>
    <phoneticPr fontId="2" type="noConversion"/>
  </si>
  <si>
    <t>다람산공원</t>
    <phoneticPr fontId="3" type="noConversion"/>
  </si>
  <si>
    <t>2008</t>
    <phoneticPr fontId="3" type="noConversion"/>
  </si>
  <si>
    <t>석우리천 공원</t>
    <phoneticPr fontId="3" type="noConversion"/>
  </si>
  <si>
    <t>동탄2시범단지 공공공지 19호</t>
    <phoneticPr fontId="2" type="noConversion"/>
  </si>
  <si>
    <t>동탄2시범단지 공공공지 21호</t>
    <phoneticPr fontId="2" type="noConversion"/>
  </si>
  <si>
    <t>동탄2시범단지 공공공지 37호</t>
    <phoneticPr fontId="2" type="noConversion"/>
  </si>
  <si>
    <t>동탄2시범단지 공공공지 39호</t>
    <phoneticPr fontId="2" type="noConversion"/>
  </si>
  <si>
    <t>동탄2시범단지 공공공지 47호</t>
  </si>
  <si>
    <t>동탄2시범단지 공공공지 48호</t>
  </si>
  <si>
    <t>동탄 2 1-1공구</t>
    <phoneticPr fontId="2" type="noConversion"/>
  </si>
  <si>
    <t>동탄2 1-1공구</t>
    <phoneticPr fontId="2" type="noConversion"/>
  </si>
  <si>
    <t>동탄1</t>
    <phoneticPr fontId="2" type="noConversion"/>
  </si>
  <si>
    <t>동탄2</t>
    <phoneticPr fontId="2" type="noConversion"/>
  </si>
  <si>
    <t>미관광장 15호</t>
    <phoneticPr fontId="3" type="noConversion"/>
  </si>
  <si>
    <t>동탄2 1-2공구</t>
    <phoneticPr fontId="2" type="noConversion"/>
  </si>
  <si>
    <t>동탄1-2공구</t>
    <phoneticPr fontId="2" type="noConversion"/>
  </si>
  <si>
    <t>영천동 688-9</t>
    <phoneticPr fontId="2" type="noConversion"/>
  </si>
  <si>
    <t>동탄 1-2공구</t>
    <phoneticPr fontId="2" type="noConversion"/>
  </si>
  <si>
    <t>영천동 704-8</t>
    <phoneticPr fontId="2" type="noConversion"/>
  </si>
  <si>
    <t>영천동 776</t>
    <phoneticPr fontId="2" type="noConversion"/>
  </si>
  <si>
    <t>중리 쌈지공원</t>
    <phoneticPr fontId="2" type="noConversion"/>
  </si>
  <si>
    <t>2017</t>
    <phoneticPr fontId="2" type="noConversion"/>
  </si>
  <si>
    <t>문화공원</t>
    <phoneticPr fontId="2" type="noConversion"/>
  </si>
  <si>
    <t>동탄3-3공구</t>
    <phoneticPr fontId="2" type="noConversion"/>
  </si>
  <si>
    <t>청계동 527 일원</t>
  </si>
  <si>
    <t>영천동 670-2공 일원</t>
  </si>
  <si>
    <t>4호 소공원(지산말)</t>
  </si>
  <si>
    <t>5호 소공원(지산향기)</t>
  </si>
  <si>
    <t>7호 소공원(한울)</t>
  </si>
  <si>
    <t>8호 소공원(청계사랑)</t>
  </si>
  <si>
    <t>9호 소공원(예솔)</t>
  </si>
  <si>
    <t>근린</t>
    <phoneticPr fontId="2" type="noConversion"/>
  </si>
  <si>
    <t>어린이</t>
    <phoneticPr fontId="2" type="noConversion"/>
  </si>
  <si>
    <t>체육</t>
    <phoneticPr fontId="2" type="noConversion"/>
  </si>
  <si>
    <t>수변</t>
    <phoneticPr fontId="2" type="noConversion"/>
  </si>
  <si>
    <t>쌈지</t>
    <phoneticPr fontId="2" type="noConversion"/>
  </si>
  <si>
    <t>저류지</t>
    <phoneticPr fontId="2" type="noConversion"/>
  </si>
  <si>
    <t>공공공지</t>
    <phoneticPr fontId="2" type="noConversion"/>
  </si>
  <si>
    <t>동탄2</t>
    <phoneticPr fontId="2" type="noConversion"/>
  </si>
  <si>
    <t>권역</t>
    <phoneticPr fontId="2" type="noConversion"/>
  </si>
  <si>
    <t>동탄1</t>
    <phoneticPr fontId="2" type="noConversion"/>
  </si>
  <si>
    <t>공원종류</t>
    <phoneticPr fontId="2" type="noConversion"/>
  </si>
  <si>
    <t>근린공원</t>
    <phoneticPr fontId="2" type="noConversion"/>
  </si>
  <si>
    <t>수변공원</t>
    <phoneticPr fontId="2" type="noConversion"/>
  </si>
  <si>
    <t>▣ 동탄1권역</t>
    <phoneticPr fontId="2" type="noConversion"/>
  </si>
  <si>
    <t>▣ 동탄2권역</t>
    <phoneticPr fontId="2" type="noConversion"/>
  </si>
  <si>
    <t>묘지공원</t>
    <phoneticPr fontId="2" type="noConversion"/>
  </si>
  <si>
    <t>동부</t>
    <phoneticPr fontId="2" type="noConversion"/>
  </si>
  <si>
    <t>신동 703-4번지</t>
    <phoneticPr fontId="2" type="noConversion"/>
  </si>
  <si>
    <t>물류단지내 소공원</t>
    <phoneticPr fontId="2" type="noConversion"/>
  </si>
  <si>
    <t>진안동 916-1</t>
    <phoneticPr fontId="3" type="noConversion"/>
  </si>
  <si>
    <t>반월동 167-1일원</t>
    <phoneticPr fontId="3" type="noConversion"/>
  </si>
  <si>
    <t>능동 1052-7,1502-8,1065-4,1065-5</t>
    <phoneticPr fontId="2" type="noConversion"/>
  </si>
  <si>
    <t>능동 1093-14,1100-14,1205-1</t>
    <phoneticPr fontId="3" type="noConversion"/>
  </si>
  <si>
    <t>석우동 18-9,3-7</t>
    <phoneticPr fontId="3" type="noConversion"/>
  </si>
  <si>
    <t>능동 1129-1,1138-9,1143-13,1142-4,1145-6,1146-7,1149-9</t>
    <phoneticPr fontId="3" type="noConversion"/>
  </si>
  <si>
    <t>석우동 59-6,58-1</t>
    <phoneticPr fontId="3" type="noConversion"/>
  </si>
  <si>
    <t>기산1지구 소공원85호</t>
  </si>
  <si>
    <t>영천동 681-10</t>
    <phoneticPr fontId="2" type="noConversion"/>
  </si>
  <si>
    <t>청계동 546-1 일원</t>
    <phoneticPr fontId="2" type="noConversion"/>
  </si>
  <si>
    <t>청계동 533-1 일원</t>
    <phoneticPr fontId="2" type="noConversion"/>
  </si>
  <si>
    <t>동탄2시범단지 공공공지 20호</t>
    <phoneticPr fontId="2" type="noConversion"/>
  </si>
  <si>
    <t>청계동 546-1 일원</t>
  </si>
  <si>
    <t xml:space="preserve">청계동 550-1 </t>
    <phoneticPr fontId="2" type="noConversion"/>
  </si>
  <si>
    <t xml:space="preserve">청계동 533-1 </t>
    <phoneticPr fontId="2" type="noConversion"/>
  </si>
  <si>
    <t xml:space="preserve">청계동 512-1 </t>
    <phoneticPr fontId="2" type="noConversion"/>
  </si>
  <si>
    <t>동탄2시범단지 공공공지 38호</t>
    <phoneticPr fontId="2" type="noConversion"/>
  </si>
  <si>
    <t>청계동 512-1 일원</t>
    <phoneticPr fontId="2" type="noConversion"/>
  </si>
  <si>
    <t>청계동 513-1 일원</t>
    <phoneticPr fontId="2" type="noConversion"/>
  </si>
  <si>
    <t>청계동 520-1 일원</t>
    <phoneticPr fontId="2" type="noConversion"/>
  </si>
  <si>
    <t>동탄2시범단지 공공공지 9호</t>
  </si>
  <si>
    <t>영천동 673-8</t>
  </si>
  <si>
    <t>동탄 2 1-2공구</t>
  </si>
  <si>
    <t>동탄2시범단지 공공공지 10호</t>
  </si>
  <si>
    <t>동탄2시범단지 공공공지 11호</t>
  </si>
  <si>
    <t>동탄2시범단지 공공공지 13호(A)</t>
  </si>
  <si>
    <t>영천동 662-1</t>
  </si>
  <si>
    <t>동탄2시범단지 공공공지 13호(B)</t>
  </si>
  <si>
    <t>영천동 672-2</t>
  </si>
  <si>
    <t>동탄2시범단지 공공공지 13호(C)</t>
  </si>
  <si>
    <t>영천동 700-6</t>
  </si>
  <si>
    <t>동탄2시범단지 공공공지 13호(D)</t>
  </si>
  <si>
    <t>영천동 677-1</t>
  </si>
  <si>
    <t>동탄2시범단지 공공공지 13호(H)</t>
  </si>
  <si>
    <t>청계동 552-1</t>
  </si>
  <si>
    <t>동탄2시범단지 공공공지 13호(I)</t>
  </si>
  <si>
    <t>동탄2시범단지 공공공지 13호(J)</t>
  </si>
  <si>
    <t>청계동 538-1</t>
  </si>
  <si>
    <t>동탄2시범단지 공공공지 13호(K)</t>
  </si>
  <si>
    <t>동탄2시범단지 공공공지 13호(L)</t>
  </si>
  <si>
    <t>동탄2시범단지 공공공지 13호(M)</t>
  </si>
  <si>
    <t>동탄2시범단지 공공공지 15호</t>
  </si>
  <si>
    <t>영천동662-1</t>
  </si>
  <si>
    <t>동탄2시범단지 공공공지 16호</t>
  </si>
  <si>
    <t>영천동 681-9</t>
  </si>
  <si>
    <t>동탄2시범단지 공공공지 17호</t>
  </si>
  <si>
    <t>동탄2시범단지 공공공지 18호</t>
  </si>
  <si>
    <t>영천동 701-14, 703-11, 711-8</t>
  </si>
  <si>
    <t>동탄2시범단지 공공공지 22호</t>
  </si>
  <si>
    <t>동탄2시범단지 공공공지 23호</t>
  </si>
  <si>
    <t>동탄2시범단지 공공공지 35호(A)</t>
  </si>
  <si>
    <t>영천동 766-9</t>
  </si>
  <si>
    <t>동탄2시범단지 공공공지 35호(B)</t>
  </si>
  <si>
    <t>영천동 745-14</t>
  </si>
  <si>
    <t>동탄2시범단지 공공공지 40호</t>
  </si>
  <si>
    <t>영천동 746-0</t>
  </si>
  <si>
    <t>동탄2시범단지 공공공지 41호</t>
  </si>
  <si>
    <t>영천동 739-11</t>
  </si>
  <si>
    <t>동탄2시범단지 공공공지 42호</t>
  </si>
  <si>
    <t>영천동747-10</t>
  </si>
  <si>
    <t>동탄2시범단지 공공공지 43호</t>
  </si>
  <si>
    <t>동탄2시범단지 공공공지 44호</t>
  </si>
  <si>
    <t>영천동 750-11</t>
  </si>
  <si>
    <t>동탄2시범단지 공공공지 45호</t>
  </si>
  <si>
    <t>영천동757-6, 763-6, 760-11, 766-10</t>
  </si>
  <si>
    <t>동탄2시범단지 공공공지 46호(A)</t>
  </si>
  <si>
    <t>동탄2시범단지 공공공지 46호(B)</t>
  </si>
  <si>
    <t>동탄2시범단지 공공공지 46호(C)</t>
  </si>
  <si>
    <t>영천동 652-6</t>
  </si>
  <si>
    <t>동탄2시범단지 공공공지 47호(A)</t>
  </si>
  <si>
    <t>청계동 510 일원</t>
  </si>
  <si>
    <t>동탄 2 1-3공구</t>
  </si>
  <si>
    <t>동탄2시범단지 공공공지 47호(E)</t>
  </si>
  <si>
    <t>동탄2시범단지 공공공지 58호</t>
  </si>
  <si>
    <t>동지공원(동탄산단6호근린)</t>
    <phoneticPr fontId="2" type="noConversion"/>
  </si>
  <si>
    <t>반월동 960-4</t>
    <phoneticPr fontId="2" type="noConversion"/>
  </si>
  <si>
    <t>동탄 2 2-1공구</t>
    <phoneticPr fontId="2" type="noConversion"/>
  </si>
  <si>
    <t>역사공원</t>
    <phoneticPr fontId="2" type="noConversion"/>
  </si>
  <si>
    <t>기산동 383-2일원</t>
    <phoneticPr fontId="3" type="noConversion"/>
  </si>
  <si>
    <t>공공공지2호</t>
  </si>
  <si>
    <t>센트럴</t>
    <phoneticPr fontId="2" type="noConversion"/>
  </si>
  <si>
    <t>센트럴</t>
    <phoneticPr fontId="2" type="noConversion"/>
  </si>
  <si>
    <t>동탄3</t>
    <phoneticPr fontId="2" type="noConversion"/>
  </si>
  <si>
    <t>동탄2 택지 광장 1호(지산말광장)</t>
    <phoneticPr fontId="2" type="noConversion"/>
  </si>
  <si>
    <t>광장2호(청계광장)</t>
    <phoneticPr fontId="2" type="noConversion"/>
  </si>
  <si>
    <t>▣ 동탄3권역</t>
    <phoneticPr fontId="2" type="noConversion"/>
  </si>
  <si>
    <t>동탄 2 1-2공구</t>
    <phoneticPr fontId="2" type="noConversion"/>
  </si>
  <si>
    <t>▣ 센트럴파크</t>
    <phoneticPr fontId="2" type="noConversion"/>
  </si>
  <si>
    <t>소계</t>
    <phoneticPr fontId="2" type="noConversion"/>
  </si>
  <si>
    <t>동탄4</t>
    <phoneticPr fontId="2" type="noConversion"/>
  </si>
  <si>
    <t>▣ 동탄4권역</t>
    <phoneticPr fontId="2" type="noConversion"/>
  </si>
  <si>
    <t>왕배산1호공원</t>
    <phoneticPr fontId="2" type="noConversion"/>
  </si>
  <si>
    <t>배마루공원</t>
    <phoneticPr fontId="2" type="noConversion"/>
  </si>
  <si>
    <t>산척공원</t>
    <phoneticPr fontId="2" type="noConversion"/>
  </si>
  <si>
    <t>태봉산공원</t>
    <phoneticPr fontId="2" type="noConversion"/>
  </si>
  <si>
    <t>산척에움길공원</t>
    <phoneticPr fontId="2" type="noConversion"/>
  </si>
  <si>
    <t>송동공원</t>
    <phoneticPr fontId="2" type="noConversion"/>
  </si>
  <si>
    <t>장지이웃공원</t>
    <phoneticPr fontId="2" type="noConversion"/>
  </si>
  <si>
    <t>장지2호공원</t>
    <phoneticPr fontId="2" type="noConversion"/>
  </si>
  <si>
    <t>장지1호공원</t>
    <phoneticPr fontId="2" type="noConversion"/>
  </si>
  <si>
    <t>2-2공구</t>
    <phoneticPr fontId="2" type="noConversion"/>
  </si>
  <si>
    <t>3-2공구</t>
    <phoneticPr fontId="2" type="noConversion"/>
  </si>
  <si>
    <t>3-1공구</t>
    <phoneticPr fontId="2" type="noConversion"/>
  </si>
  <si>
    <t>3-3공구</t>
    <phoneticPr fontId="2" type="noConversion"/>
  </si>
  <si>
    <t>3호</t>
    <phoneticPr fontId="2" type="noConversion"/>
  </si>
  <si>
    <t>11호</t>
    <phoneticPr fontId="2" type="noConversion"/>
  </si>
  <si>
    <t>13호</t>
    <phoneticPr fontId="2" type="noConversion"/>
  </si>
  <si>
    <t>14호</t>
    <phoneticPr fontId="2" type="noConversion"/>
  </si>
  <si>
    <t>20호</t>
    <phoneticPr fontId="2" type="noConversion"/>
  </si>
  <si>
    <t>21호</t>
    <phoneticPr fontId="2" type="noConversion"/>
  </si>
  <si>
    <t>22호</t>
    <phoneticPr fontId="2" type="noConversion"/>
  </si>
  <si>
    <t>25호</t>
    <phoneticPr fontId="2" type="noConversion"/>
  </si>
  <si>
    <t>27호</t>
    <phoneticPr fontId="2" type="noConversion"/>
  </si>
  <si>
    <t>28호</t>
    <phoneticPr fontId="2" type="noConversion"/>
  </si>
  <si>
    <t>29호</t>
    <phoneticPr fontId="2" type="noConversion"/>
  </si>
  <si>
    <t>30호</t>
    <phoneticPr fontId="2" type="noConversion"/>
  </si>
  <si>
    <t>5호</t>
    <phoneticPr fontId="2" type="noConversion"/>
  </si>
  <si>
    <t>6호</t>
    <phoneticPr fontId="2" type="noConversion"/>
  </si>
  <si>
    <t>7호</t>
    <phoneticPr fontId="2" type="noConversion"/>
  </si>
  <si>
    <t>8호</t>
    <phoneticPr fontId="2" type="noConversion"/>
  </si>
  <si>
    <t>9호</t>
    <phoneticPr fontId="2" type="noConversion"/>
  </si>
  <si>
    <t>10호</t>
    <phoneticPr fontId="2" type="noConversion"/>
  </si>
  <si>
    <t>18호</t>
    <phoneticPr fontId="2" type="noConversion"/>
  </si>
  <si>
    <t>19호</t>
    <phoneticPr fontId="2" type="noConversion"/>
  </si>
  <si>
    <t>2019</t>
    <phoneticPr fontId="2" type="noConversion"/>
  </si>
  <si>
    <t>4호</t>
    <phoneticPr fontId="2" type="noConversion"/>
  </si>
  <si>
    <t>29호</t>
  </si>
  <si>
    <t>30호</t>
  </si>
  <si>
    <t>31호</t>
    <phoneticPr fontId="2" type="noConversion"/>
  </si>
  <si>
    <t>34호</t>
    <phoneticPr fontId="2" type="noConversion"/>
  </si>
  <si>
    <t>47호</t>
  </si>
  <si>
    <t>49호</t>
    <phoneticPr fontId="2" type="noConversion"/>
  </si>
  <si>
    <t>50호</t>
    <phoneticPr fontId="2" type="noConversion"/>
  </si>
  <si>
    <t>51호</t>
    <phoneticPr fontId="2" type="noConversion"/>
  </si>
  <si>
    <t>52호</t>
    <phoneticPr fontId="2" type="noConversion"/>
  </si>
  <si>
    <t>53호</t>
    <phoneticPr fontId="2" type="noConversion"/>
  </si>
  <si>
    <t>54호</t>
    <phoneticPr fontId="2" type="noConversion"/>
  </si>
  <si>
    <t>55호</t>
    <phoneticPr fontId="2" type="noConversion"/>
  </si>
  <si>
    <t>56호</t>
  </si>
  <si>
    <t>57호</t>
  </si>
  <si>
    <t>59호</t>
    <phoneticPr fontId="2" type="noConversion"/>
  </si>
  <si>
    <t>60호</t>
    <phoneticPr fontId="2" type="noConversion"/>
  </si>
  <si>
    <t>64호</t>
    <phoneticPr fontId="2" type="noConversion"/>
  </si>
  <si>
    <t>65호</t>
    <phoneticPr fontId="2" type="noConversion"/>
  </si>
  <si>
    <t>67호</t>
    <phoneticPr fontId="2" type="noConversion"/>
  </si>
  <si>
    <t>70호</t>
    <phoneticPr fontId="2" type="noConversion"/>
  </si>
  <si>
    <t>71호</t>
    <phoneticPr fontId="2" type="noConversion"/>
  </si>
  <si>
    <t>72호</t>
    <phoneticPr fontId="2" type="noConversion"/>
  </si>
  <si>
    <t>73호</t>
    <phoneticPr fontId="2" type="noConversion"/>
  </si>
  <si>
    <t>74호</t>
    <phoneticPr fontId="2" type="noConversion"/>
  </si>
  <si>
    <t>75호</t>
    <phoneticPr fontId="2" type="noConversion"/>
  </si>
  <si>
    <t>79호</t>
    <phoneticPr fontId="2" type="noConversion"/>
  </si>
  <si>
    <t>80호</t>
    <phoneticPr fontId="2" type="noConversion"/>
  </si>
  <si>
    <t>81호</t>
    <phoneticPr fontId="2" type="noConversion"/>
  </si>
  <si>
    <t>84호</t>
  </si>
  <si>
    <t>85호</t>
    <phoneticPr fontId="2" type="noConversion"/>
  </si>
  <si>
    <t>90호</t>
  </si>
  <si>
    <t>91호</t>
    <phoneticPr fontId="2" type="noConversion"/>
  </si>
  <si>
    <t>92호</t>
    <phoneticPr fontId="2" type="noConversion"/>
  </si>
  <si>
    <t>93호</t>
    <phoneticPr fontId="2" type="noConversion"/>
  </si>
  <si>
    <t>94호</t>
    <phoneticPr fontId="2" type="noConversion"/>
  </si>
  <si>
    <t>95호</t>
    <phoneticPr fontId="2" type="noConversion"/>
  </si>
  <si>
    <t>97호</t>
    <phoneticPr fontId="2" type="noConversion"/>
  </si>
  <si>
    <t>98호</t>
    <phoneticPr fontId="2" type="noConversion"/>
  </si>
  <si>
    <t>2호</t>
    <phoneticPr fontId="2" type="noConversion"/>
  </si>
  <si>
    <t>왕배산 체육공원</t>
    <phoneticPr fontId="2" type="noConversion"/>
  </si>
  <si>
    <t xml:space="preserve">오산동 1022-1, 1023-3, 1004-1, 1065, 1007-1, 1018-2, 1017-2 </t>
    <phoneticPr fontId="2" type="noConversion"/>
  </si>
  <si>
    <t>장지동 1088</t>
  </si>
  <si>
    <t>송동 711-6</t>
  </si>
  <si>
    <t>장지동 939-5</t>
  </si>
  <si>
    <t>장지동 962-9</t>
  </si>
  <si>
    <t>장지동 1017-6</t>
  </si>
  <si>
    <t>장지동 998-7</t>
  </si>
  <si>
    <t>장지동 1029-3</t>
  </si>
  <si>
    <t>장지동 1002-7</t>
  </si>
  <si>
    <t>송동 701</t>
    <phoneticPr fontId="2" type="noConversion"/>
  </si>
  <si>
    <t>장지동 923-1</t>
  </si>
  <si>
    <t>장지동 928-3</t>
  </si>
  <si>
    <t>장지동 977-1</t>
  </si>
  <si>
    <t>장지동 983-8</t>
  </si>
  <si>
    <t>장지동 999-1</t>
  </si>
  <si>
    <t>오산동 992-1</t>
    <phoneticPr fontId="2" type="noConversion"/>
  </si>
  <si>
    <t>오산동 996-4</t>
    <phoneticPr fontId="2" type="noConversion"/>
  </si>
  <si>
    <t>산척동 729-1,730-2,733-1 749-1 장지동 968-3,969-1,750-1,</t>
    <phoneticPr fontId="2" type="noConversion"/>
  </si>
  <si>
    <t>영천동 790-1</t>
    <phoneticPr fontId="2" type="noConversion"/>
  </si>
  <si>
    <t>송동 725-13</t>
  </si>
  <si>
    <t>장지동 924-2</t>
  </si>
  <si>
    <t>영천동 790-1, 789-1, 801-7, 797-7, 792-8</t>
    <phoneticPr fontId="2" type="noConversion"/>
  </si>
  <si>
    <t xml:space="preserve">장지동 963-1, 928-1, 964-1, 966-2, 968-1, 924-3 </t>
    <phoneticPr fontId="2" type="noConversion"/>
  </si>
  <si>
    <t>오산동 1030-19</t>
  </si>
  <si>
    <t>송동 692-2</t>
  </si>
  <si>
    <t>산척동 677-1</t>
  </si>
  <si>
    <t>송동 693-1</t>
  </si>
  <si>
    <t>산척동 699-1</t>
  </si>
  <si>
    <t>송동 693-3</t>
  </si>
  <si>
    <t>산척동 699-3</t>
  </si>
  <si>
    <t>오산동 967-1526</t>
    <phoneticPr fontId="2" type="noConversion"/>
  </si>
  <si>
    <t>오산동 989-2</t>
    <phoneticPr fontId="2" type="noConversion"/>
  </si>
  <si>
    <t>오산동 992-2</t>
    <phoneticPr fontId="2" type="noConversion"/>
  </si>
  <si>
    <t>오산동 999-2, 1000-2</t>
    <phoneticPr fontId="2" type="noConversion"/>
  </si>
  <si>
    <t>오산동 1005-1</t>
    <phoneticPr fontId="2" type="noConversion"/>
  </si>
  <si>
    <t>오산동 1001-2, 1011-1, 1018-1, 1017-3, 1017-5</t>
    <phoneticPr fontId="2" type="noConversion"/>
  </si>
  <si>
    <t>오산동 1030-20, 1032-10,1038-10</t>
    <phoneticPr fontId="2" type="noConversion"/>
  </si>
  <si>
    <t>오산동 1031-16</t>
  </si>
  <si>
    <t>오산동 1033-10</t>
  </si>
  <si>
    <t>오산동 1036-24</t>
  </si>
  <si>
    <t>산척동 688-6,693-7</t>
    <phoneticPr fontId="2" type="noConversion"/>
  </si>
  <si>
    <t>산척동 696-6</t>
  </si>
  <si>
    <t>장지동 921-1,922-1,924-1</t>
    <phoneticPr fontId="2" type="noConversion"/>
  </si>
  <si>
    <t>송동 697-9</t>
  </si>
  <si>
    <t xml:space="preserve">장지동 1100,1024-1,1042,944-2, 1038,1040,1048,1049,1059,1060, </t>
    <phoneticPr fontId="2" type="noConversion"/>
  </si>
  <si>
    <t>장지동 1031-13, 1028-7</t>
    <phoneticPr fontId="2" type="noConversion"/>
  </si>
  <si>
    <t>장지동 1025-4, 1026-4, 1027-9, 1032-4, 933-14, 933-15</t>
    <phoneticPr fontId="2" type="noConversion"/>
  </si>
  <si>
    <t>장지동 971-8</t>
    <phoneticPr fontId="2" type="noConversion"/>
  </si>
  <si>
    <t>장지동 1022-8, 977-2, 983-9, 991-8, 1000-12, 1004-5</t>
    <phoneticPr fontId="2" type="noConversion"/>
  </si>
  <si>
    <t>장지동 1012-1, 1011-3</t>
    <phoneticPr fontId="2" type="noConversion"/>
  </si>
  <si>
    <t>오산동 1062-2, 990-3</t>
    <phoneticPr fontId="2" type="noConversion"/>
  </si>
  <si>
    <t>송동 682-3</t>
    <phoneticPr fontId="2" type="noConversion"/>
  </si>
  <si>
    <t>수경시설</t>
    <phoneticPr fontId="2" type="noConversion"/>
  </si>
  <si>
    <t>조경시설</t>
    <phoneticPr fontId="2" type="noConversion"/>
  </si>
  <si>
    <t>휴양시설</t>
    <phoneticPr fontId="2" type="noConversion"/>
  </si>
  <si>
    <t>유희시설</t>
    <phoneticPr fontId="2" type="noConversion"/>
  </si>
  <si>
    <t>정자</t>
    <phoneticPr fontId="2" type="noConversion"/>
  </si>
  <si>
    <t>파고라</t>
    <phoneticPr fontId="2" type="noConversion"/>
  </si>
  <si>
    <t>입체파고라</t>
    <phoneticPr fontId="2" type="noConversion"/>
  </si>
  <si>
    <t>등의자</t>
    <phoneticPr fontId="2" type="noConversion"/>
  </si>
  <si>
    <t>평의자</t>
    <phoneticPr fontId="2" type="noConversion"/>
  </si>
  <si>
    <t>조합놀이대</t>
    <phoneticPr fontId="2" type="noConversion"/>
  </si>
  <si>
    <t>그네</t>
    <phoneticPr fontId="2" type="noConversion"/>
  </si>
  <si>
    <t>시소</t>
    <phoneticPr fontId="2" type="noConversion"/>
  </si>
  <si>
    <t>운동시설</t>
    <phoneticPr fontId="2" type="noConversion"/>
  </si>
  <si>
    <t>운동기구(생체)</t>
    <phoneticPr fontId="2" type="noConversion"/>
  </si>
  <si>
    <t>편익시설</t>
    <phoneticPr fontId="2" type="noConversion"/>
  </si>
  <si>
    <t>음수전
(세족장포함)</t>
    <phoneticPr fontId="2" type="noConversion"/>
  </si>
  <si>
    <t>화장실</t>
    <phoneticPr fontId="2" type="noConversion"/>
  </si>
  <si>
    <t>신발털이대</t>
    <phoneticPr fontId="2" type="noConversion"/>
  </si>
  <si>
    <t>관리시설</t>
    <phoneticPr fontId="2" type="noConversion"/>
  </si>
  <si>
    <t>볼라드 등</t>
    <phoneticPr fontId="2" type="noConversion"/>
  </si>
  <si>
    <t>기타 조명</t>
    <phoneticPr fontId="2" type="noConversion"/>
  </si>
  <si>
    <t>비고</t>
    <phoneticPr fontId="2" type="noConversion"/>
  </si>
  <si>
    <t>물놀이장</t>
    <phoneticPr fontId="2" type="noConversion"/>
  </si>
  <si>
    <t>관리실
(휴게실 포함)</t>
    <phoneticPr fontId="2" type="noConversion"/>
  </si>
  <si>
    <t>보안등(1등용)</t>
    <phoneticPr fontId="2" type="noConversion"/>
  </si>
  <si>
    <t>보안등(2등용)</t>
    <phoneticPr fontId="2" type="noConversion"/>
  </si>
  <si>
    <t>운동기구
(생체)</t>
    <phoneticPr fontId="2" type="noConversion"/>
  </si>
  <si>
    <t>동탄2지구 공공공지 3호</t>
    <phoneticPr fontId="2" type="noConversion"/>
  </si>
  <si>
    <t>동탄2지구 공공공지 30호</t>
  </si>
  <si>
    <t>동탄2지구 공공공지 31호</t>
  </si>
  <si>
    <t>동탄2지구 공공공지 50호</t>
  </si>
  <si>
    <t>동탄2지구 공공공지 51호</t>
  </si>
  <si>
    <t>동탄2지구 공공공지 52호</t>
  </si>
  <si>
    <t>동탄2지구 공공공지 13호</t>
    <phoneticPr fontId="2" type="noConversion"/>
  </si>
  <si>
    <t>동탄2지구 공공공지 14호</t>
  </si>
  <si>
    <t>동탄2지구 공공공지 28호</t>
    <phoneticPr fontId="2" type="noConversion"/>
  </si>
  <si>
    <t>동탄2지구 공공공지 29호</t>
    <phoneticPr fontId="2" type="noConversion"/>
  </si>
  <si>
    <t>동탄2지구 공공공지 34호</t>
    <phoneticPr fontId="2" type="noConversion"/>
  </si>
  <si>
    <t>동탄2지구 공공공지 56호</t>
  </si>
  <si>
    <t>동탄2지구 공공공지 47호</t>
    <phoneticPr fontId="2" type="noConversion"/>
  </si>
  <si>
    <t>동탄2지구 공공공지 53호</t>
  </si>
  <si>
    <t>동탄2지구 공공공지 54호</t>
  </si>
  <si>
    <t>동탄2지구 공공공지 55호</t>
  </si>
  <si>
    <t>동탄2지구 공공공지 57호</t>
  </si>
  <si>
    <t>동탄2지구 공공공지 59호</t>
  </si>
  <si>
    <t>동탄2지구 공공공지 60호</t>
  </si>
  <si>
    <t>동탄2지구 공공공지 65호</t>
  </si>
  <si>
    <t>동탄2지구 공공공지 71호</t>
  </si>
  <si>
    <t>동탄2지구 공공공지 72호</t>
  </si>
  <si>
    <t>동탄2지구 공공공지 49호</t>
    <phoneticPr fontId="2" type="noConversion"/>
  </si>
  <si>
    <t>동탄2지구 공공공지 64호</t>
    <phoneticPr fontId="2" type="noConversion"/>
  </si>
  <si>
    <t>동탄2지구 공공공지 67호</t>
    <phoneticPr fontId="2" type="noConversion"/>
  </si>
  <si>
    <t>동탄2지구 공공공지 70호</t>
    <phoneticPr fontId="2" type="noConversion"/>
  </si>
  <si>
    <t>동탄2지구 공공공지 73호</t>
  </si>
  <si>
    <t>동탄2지구 공공공지 74호</t>
  </si>
  <si>
    <t>동탄2지구 공공공지 75호</t>
  </si>
  <si>
    <t>동탄2지구 공공공지 80호</t>
  </si>
  <si>
    <t>동탄2지구 공공공지 81호</t>
  </si>
  <si>
    <t>동탄2지구 공공공지 85호</t>
  </si>
  <si>
    <t>동탄2지구 공공공지 79호</t>
    <phoneticPr fontId="2" type="noConversion"/>
  </si>
  <si>
    <t>동탄2지구 공공공지 93호</t>
  </si>
  <si>
    <t>동탄2지구 공공공지 94호</t>
  </si>
  <si>
    <t>동탄2지구 공공공지 95호</t>
  </si>
  <si>
    <t>동탄2지구 공공공지 84호</t>
    <phoneticPr fontId="2" type="noConversion"/>
  </si>
  <si>
    <t>동탄2지구 공공공지 90호</t>
    <phoneticPr fontId="2" type="noConversion"/>
  </si>
  <si>
    <t>동탄2지구 공공공지 91호</t>
    <phoneticPr fontId="2" type="noConversion"/>
  </si>
  <si>
    <t>동탄2지구 공공공지 92호</t>
    <phoneticPr fontId="2" type="noConversion"/>
  </si>
  <si>
    <t>동탄2지구 공공공지 97호</t>
    <phoneticPr fontId="2" type="noConversion"/>
  </si>
  <si>
    <t>동탄2지구 공공공지 98호</t>
  </si>
  <si>
    <t>합계</t>
    <phoneticPr fontId="2" type="noConversion"/>
  </si>
  <si>
    <t>구분</t>
    <phoneticPr fontId="2" type="noConversion"/>
  </si>
  <si>
    <t>공원현황</t>
    <phoneticPr fontId="2" type="noConversion"/>
  </si>
  <si>
    <t>수경시설</t>
    <phoneticPr fontId="2" type="noConversion"/>
  </si>
  <si>
    <t>물놀이장</t>
    <phoneticPr fontId="2" type="noConversion"/>
  </si>
  <si>
    <t>정자</t>
    <phoneticPr fontId="2" type="noConversion"/>
  </si>
  <si>
    <t>파고라</t>
    <phoneticPr fontId="2" type="noConversion"/>
  </si>
  <si>
    <t>입체파고라</t>
    <phoneticPr fontId="2" type="noConversion"/>
  </si>
  <si>
    <t>등의자</t>
    <phoneticPr fontId="2" type="noConversion"/>
  </si>
  <si>
    <t>평의자</t>
    <phoneticPr fontId="2" type="noConversion"/>
  </si>
  <si>
    <t>조합놀이대</t>
    <phoneticPr fontId="2" type="noConversion"/>
  </si>
  <si>
    <t>그네</t>
    <phoneticPr fontId="2" type="noConversion"/>
  </si>
  <si>
    <t>시소</t>
    <phoneticPr fontId="2" type="noConversion"/>
  </si>
  <si>
    <t>음수전
(세족장포함)</t>
    <phoneticPr fontId="2" type="noConversion"/>
  </si>
  <si>
    <t>화장실</t>
    <phoneticPr fontId="2" type="noConversion"/>
  </si>
  <si>
    <t>신발털이대</t>
    <phoneticPr fontId="2" type="noConversion"/>
  </si>
  <si>
    <t>관리실
(휴게실 포함)</t>
    <phoneticPr fontId="2" type="noConversion"/>
  </si>
  <si>
    <t>볼라드 등</t>
    <phoneticPr fontId="2" type="noConversion"/>
  </si>
  <si>
    <t>시설현황</t>
    <phoneticPr fontId="2" type="noConversion"/>
  </si>
  <si>
    <t>보안등
(1등용)</t>
    <phoneticPr fontId="2" type="noConversion"/>
  </si>
  <si>
    <t>보안등
(2등용)</t>
    <phoneticPr fontId="2" type="noConversion"/>
  </si>
  <si>
    <t>운동기구
(생체)</t>
    <phoneticPr fontId="2" type="noConversion"/>
  </si>
  <si>
    <t xml:space="preserve">영천동 805-1, 788-1, 790-1, 793-7, 793-8  </t>
    <phoneticPr fontId="2" type="noConversion"/>
  </si>
  <si>
    <t>장지빛공원</t>
    <phoneticPr fontId="2" type="noConversion"/>
  </si>
  <si>
    <t>12호</t>
    <phoneticPr fontId="2" type="noConversion"/>
  </si>
  <si>
    <t>▣ 동탄5권역</t>
    <phoneticPr fontId="2" type="noConversion"/>
  </si>
  <si>
    <t>동탄5</t>
    <phoneticPr fontId="2" type="noConversion"/>
  </si>
  <si>
    <t>송동 681-450</t>
    <phoneticPr fontId="2" type="noConversion"/>
  </si>
  <si>
    <t>병점동 756-33 일원(롯데 캐슬)</t>
    <phoneticPr fontId="2" type="noConversion"/>
  </si>
  <si>
    <t>24호</t>
    <phoneticPr fontId="2" type="noConversion"/>
  </si>
  <si>
    <t>76호</t>
    <phoneticPr fontId="2" type="noConversion"/>
  </si>
  <si>
    <t>77호</t>
    <phoneticPr fontId="2" type="noConversion"/>
  </si>
  <si>
    <t>동탄2지구 공공공지 24호</t>
  </si>
  <si>
    <t>동탄2지구 공공공지 76호</t>
  </si>
  <si>
    <t>동탄2지구 공공공지 77호</t>
  </si>
  <si>
    <t>목동 118-28번지 일원</t>
    <phoneticPr fontId="2" type="noConversion"/>
  </si>
  <si>
    <t>목동 123-1번지 일원</t>
    <phoneticPr fontId="2" type="noConversion"/>
  </si>
  <si>
    <t>목동 산96번지 일원</t>
    <phoneticPr fontId="2" type="noConversion"/>
  </si>
  <si>
    <t>목동 261-2번지 일원</t>
    <phoneticPr fontId="2" type="noConversion"/>
  </si>
  <si>
    <t>목동 463-10번지 일원</t>
    <phoneticPr fontId="2" type="noConversion"/>
  </si>
  <si>
    <t>26호</t>
    <phoneticPr fontId="2" type="noConversion"/>
  </si>
  <si>
    <t>동탄2지구 공공공지 25호</t>
    <phoneticPr fontId="2" type="noConversion"/>
  </si>
  <si>
    <t>동탄2지구 공공공지 26호</t>
  </si>
  <si>
    <t>산척동 287번지 일원</t>
    <phoneticPr fontId="2" type="noConversion"/>
  </si>
  <si>
    <t>산척동 산120-4번지 일원</t>
    <phoneticPr fontId="2" type="noConversion"/>
  </si>
  <si>
    <t>체육4호공원</t>
    <phoneticPr fontId="2" type="noConversion"/>
  </si>
  <si>
    <t>동탄 구봉산공원(나래울, 코끼리)</t>
    <phoneticPr fontId="3" type="noConversion"/>
  </si>
  <si>
    <t>물류단지내 근린공원</t>
    <phoneticPr fontId="2" type="noConversion"/>
  </si>
  <si>
    <t xml:space="preserve"> 반송동 138</t>
    <phoneticPr fontId="3" type="noConversion"/>
  </si>
  <si>
    <t>산척동 753, 오산동 1087</t>
    <phoneticPr fontId="2" type="noConversion"/>
  </si>
  <si>
    <t>반월동 564-6 일원</t>
    <phoneticPr fontId="2" type="noConversion"/>
  </si>
  <si>
    <t>근린</t>
  </si>
  <si>
    <t>2019</t>
  </si>
  <si>
    <t>-</t>
    <phoneticPr fontId="2" type="noConversion"/>
  </si>
  <si>
    <t>능동 1282-1</t>
    <phoneticPr fontId="2" type="noConversion"/>
  </si>
  <si>
    <t>능동 1221-1번지, 1014-2번지</t>
    <phoneticPr fontId="2" type="noConversion"/>
  </si>
  <si>
    <t>능동 근린공원</t>
    <phoneticPr fontId="2" type="noConversion"/>
  </si>
  <si>
    <t>반월물빛공원</t>
    <phoneticPr fontId="2" type="noConversion"/>
  </si>
  <si>
    <t>반정2지구 어린이공원 1호</t>
    <phoneticPr fontId="2" type="noConversion"/>
  </si>
  <si>
    <t>2023</t>
    <phoneticPr fontId="2" type="noConversion"/>
  </si>
  <si>
    <t>반정동 621-117</t>
    <phoneticPr fontId="2" type="noConversion"/>
  </si>
  <si>
    <t>반월동 34-2</t>
    <phoneticPr fontId="2" type="noConversion"/>
  </si>
  <si>
    <t>기산동 463-21일원</t>
    <phoneticPr fontId="3" type="noConversion"/>
  </si>
  <si>
    <t>2018</t>
    <phoneticPr fontId="2" type="noConversion"/>
  </si>
  <si>
    <t>동탄5호 어린이공원(옹달샘공원)</t>
    <phoneticPr fontId="3" type="noConversion"/>
  </si>
  <si>
    <t>광장 3호(자라뫼광장)</t>
    <phoneticPr fontId="2" type="noConversion"/>
  </si>
  <si>
    <t>광장 5호</t>
    <phoneticPr fontId="2" type="noConversion"/>
  </si>
  <si>
    <t>참누리중앙어린이공원 (울트라1호)</t>
    <phoneticPr fontId="3" type="noConversion"/>
  </si>
  <si>
    <t>반월4지구 어린이공원(반나리공원)</t>
    <phoneticPr fontId="2" type="noConversion"/>
  </si>
  <si>
    <t>관리시설
주차장</t>
    <phoneticPr fontId="2" type="noConversion"/>
  </si>
  <si>
    <t>저류지, 주차장6 포함</t>
    <phoneticPr fontId="2" type="noConversion"/>
  </si>
  <si>
    <t>저류지 2,022㎡ 중복결정</t>
    <phoneticPr fontId="2" type="noConversion"/>
  </si>
  <si>
    <t xml:space="preserve"> 반송동 12, 28, 29</t>
    <phoneticPr fontId="2" type="noConversion"/>
  </si>
  <si>
    <t xml:space="preserve"> 석우동 4, 7-1, 17</t>
    <phoneticPr fontId="2" type="noConversion"/>
  </si>
  <si>
    <t>고샅공원</t>
    <phoneticPr fontId="2" type="noConversion"/>
  </si>
  <si>
    <t xml:space="preserve">청계동 550-1, 청계동 546-1 </t>
    <phoneticPr fontId="2" type="noConversion"/>
  </si>
  <si>
    <t>청계동 513-1, 512-1</t>
    <phoneticPr fontId="2" type="noConversion"/>
  </si>
  <si>
    <t>청계동 520-1,2 일원</t>
    <phoneticPr fontId="2" type="noConversion"/>
  </si>
  <si>
    <t>청계동 525-1,2 일원</t>
    <phoneticPr fontId="2" type="noConversion"/>
  </si>
  <si>
    <t>청계동 546-1, 550-1 일원</t>
    <phoneticPr fontId="2" type="noConversion"/>
  </si>
  <si>
    <t>오산동 972-2</t>
  </si>
  <si>
    <t>오산동 972-1</t>
  </si>
  <si>
    <t>오산동 1051-1</t>
  </si>
  <si>
    <t>오산동 988-3</t>
  </si>
  <si>
    <t>새봄공원(1호근린공원)</t>
    <phoneticPr fontId="2" type="noConversion"/>
  </si>
  <si>
    <t>영천동660</t>
  </si>
  <si>
    <t>영천 816, 816-1, 817, 817-1, 425 일원</t>
  </si>
  <si>
    <t>오산동 1037-1</t>
  </si>
  <si>
    <t>87호</t>
    <phoneticPr fontId="2" type="noConversion"/>
  </si>
  <si>
    <t>88호</t>
    <phoneticPr fontId="2" type="noConversion"/>
  </si>
  <si>
    <t>동탄2지구 공공공지 87호</t>
    <phoneticPr fontId="2" type="noConversion"/>
  </si>
  <si>
    <t>동탄2지구 공공공지 88호</t>
    <phoneticPr fontId="2" type="noConversion"/>
  </si>
  <si>
    <t>능동지구 제3호 어린이공원</t>
    <phoneticPr fontId="2" type="noConversion"/>
  </si>
  <si>
    <t>능동 1283-3</t>
    <phoneticPr fontId="2" type="noConversion"/>
  </si>
  <si>
    <t>능동지구 소공원</t>
  </si>
  <si>
    <t>능동 1283-2</t>
  </si>
  <si>
    <t>능동지구 제4호 어린이공원</t>
    <phoneticPr fontId="2" type="noConversion"/>
  </si>
  <si>
    <t>장지동 1073, 1010-1, 1010-2, 1011-1, 산척동 783</t>
    <phoneticPr fontId="2" type="noConversion"/>
  </si>
  <si>
    <t>방교동 762,763,764</t>
    <phoneticPr fontId="2" type="noConversion"/>
  </si>
  <si>
    <t>방교동 857,839-8</t>
    <phoneticPr fontId="2" type="noConversion"/>
  </si>
  <si>
    <t>방교동 802-1,802-2,805-3</t>
    <phoneticPr fontId="2" type="noConversion"/>
  </si>
  <si>
    <t>방교동 861</t>
    <phoneticPr fontId="2" type="noConversion"/>
  </si>
  <si>
    <t xml:space="preserve"> 반송동 153</t>
    <phoneticPr fontId="3" type="noConversion"/>
  </si>
  <si>
    <t xml:space="preserve"> 반송동 175-2</t>
    <phoneticPr fontId="3" type="noConversion"/>
  </si>
  <si>
    <t xml:space="preserve"> 반송동 119 </t>
    <phoneticPr fontId="3" type="noConversion"/>
  </si>
  <si>
    <t xml:space="preserve"> 반송동 633-1번지 일원</t>
    <phoneticPr fontId="3" type="noConversion"/>
  </si>
  <si>
    <t xml:space="preserve"> 반송동 735번지 일원</t>
    <phoneticPr fontId="3" type="noConversion"/>
  </si>
  <si>
    <t xml:space="preserve"> 반송동 42-4</t>
    <phoneticPr fontId="2" type="noConversion"/>
  </si>
  <si>
    <t xml:space="preserve"> 반송동 200-4</t>
    <phoneticPr fontId="2" type="noConversion"/>
  </si>
  <si>
    <t xml:space="preserve"> 반송동 77-12,142-1</t>
    <phoneticPr fontId="3" type="noConversion"/>
  </si>
  <si>
    <t>동탄2시범단지 공공공지 35호</t>
    <phoneticPr fontId="2" type="noConversion"/>
  </si>
  <si>
    <t>동탄2시범단지 공공공지 13호</t>
    <phoneticPr fontId="2" type="noConversion"/>
  </si>
  <si>
    <t>동탄2시범단지 공공공지 46호</t>
    <phoneticPr fontId="2" type="noConversion"/>
  </si>
  <si>
    <t>동탄2시범단지 공공공지 47호</t>
    <phoneticPr fontId="2" type="noConversion"/>
  </si>
  <si>
    <t>청계동 557</t>
    <phoneticPr fontId="2" type="noConversion"/>
  </si>
  <si>
    <t>청계동 543</t>
    <phoneticPr fontId="2" type="noConversion"/>
  </si>
  <si>
    <t xml:space="preserve"> 반송동 59,59-1(센트럴파크)
 반송동 97, 93-5, 92-4(선큰공원)
 능동 1133, 1133-1(동탄5호 근린공원, 전통공원, 코끼리공원)</t>
    <phoneticPr fontId="3" type="noConversion"/>
  </si>
  <si>
    <t>능동 쌈지공원</t>
    <phoneticPr fontId="2" type="noConversion"/>
  </si>
  <si>
    <t>방교동 876-2, 876-4, 873-2, 873-3</t>
    <phoneticPr fontId="2" type="noConversion"/>
  </si>
  <si>
    <t>치동천 1호(4호 근린공원)</t>
    <phoneticPr fontId="2" type="noConversion"/>
  </si>
  <si>
    <t>치동천 2호 공원(5호 근린공원)</t>
    <phoneticPr fontId="2" type="noConversion"/>
  </si>
  <si>
    <t>치동천 3호 공원(6호 근린공원)</t>
    <phoneticPr fontId="2" type="noConversion"/>
  </si>
  <si>
    <t>솔향기공원(9호 근린공원)</t>
    <phoneticPr fontId="2" type="noConversion"/>
  </si>
  <si>
    <t>감배산공원(12호 근린공원)</t>
    <phoneticPr fontId="2" type="noConversion"/>
  </si>
  <si>
    <t xml:space="preserve">영천동 816-2, 815-1 </t>
    <phoneticPr fontId="2" type="noConversion"/>
  </si>
  <si>
    <t>방교공원(11호 근린공원)</t>
    <phoneticPr fontId="2" type="noConversion"/>
  </si>
  <si>
    <t>신리천공원(13호 근린공원)</t>
    <phoneticPr fontId="2" type="noConversion"/>
  </si>
  <si>
    <t>오산동 1082, 1085, 1044-1, 1046-1</t>
  </si>
  <si>
    <t>목동398-8 일원</t>
  </si>
  <si>
    <t>영천동 897</t>
  </si>
  <si>
    <t>선납숲공원(2호 근린공원)</t>
    <phoneticPr fontId="2" type="noConversion"/>
  </si>
  <si>
    <t>영천동 740-11</t>
    <phoneticPr fontId="2" type="noConversion"/>
  </si>
  <si>
    <t>소라어린이공원</t>
  </si>
  <si>
    <t>도란어린이공원</t>
  </si>
  <si>
    <t>꽃다지어린이공원</t>
  </si>
  <si>
    <t>꽃마리어린이공원</t>
  </si>
  <si>
    <t>아람어린이공원</t>
  </si>
  <si>
    <t>샛별어린이공원(어린이3호)</t>
  </si>
  <si>
    <t>2022.4.13.</t>
  </si>
  <si>
    <t>2020.5.31.</t>
  </si>
  <si>
    <t>소라공원(동탄산단3호근린)</t>
  </si>
  <si>
    <t>방교동 799, 799-1, 800-10</t>
  </si>
  <si>
    <t>장지체육공원</t>
  </si>
  <si>
    <t>장지동 974</t>
  </si>
  <si>
    <t>오산동1041-1</t>
  </si>
  <si>
    <t>산척동 793</t>
  </si>
  <si>
    <t>오순공원</t>
  </si>
  <si>
    <t>도순공원</t>
  </si>
  <si>
    <t>효행공원</t>
  </si>
  <si>
    <t>노을공원</t>
  </si>
  <si>
    <t>22호 소공원</t>
  </si>
  <si>
    <t>달무리공원(10호 소공원)</t>
    <phoneticPr fontId="2" type="noConversion"/>
  </si>
  <si>
    <t>곱다시공원(11호 소공원)</t>
    <phoneticPr fontId="2" type="noConversion"/>
  </si>
  <si>
    <t>목동 493-13</t>
  </si>
  <si>
    <t>목동 480-1</t>
  </si>
  <si>
    <t>영천동 717</t>
  </si>
  <si>
    <t>영천동 662-1</t>
    <phoneticPr fontId="2" type="noConversion"/>
  </si>
  <si>
    <t>오산동 988-2</t>
    <phoneticPr fontId="2" type="noConversion"/>
  </si>
  <si>
    <t>영천동 749-16</t>
    <phoneticPr fontId="2" type="noConversion"/>
  </si>
  <si>
    <t>푸르지오 어린이공원(당굴공원)</t>
    <phoneticPr fontId="3" type="noConversion"/>
  </si>
  <si>
    <t>능동 공공지원 촉진지구 어린이1호</t>
    <phoneticPr fontId="2" type="noConversion"/>
  </si>
  <si>
    <t>능동 596 일원</t>
    <phoneticPr fontId="2" type="noConversion"/>
  </si>
  <si>
    <t>진안동 939-4,5,6</t>
    <phoneticPr fontId="2" type="noConversion"/>
  </si>
  <si>
    <t>병점복합타운1단계 문화공원2호(어귀공원)</t>
    <phoneticPr fontId="3" type="noConversion"/>
  </si>
  <si>
    <t>틀뫼3호공원</t>
  </si>
  <si>
    <t>반월동 959-2</t>
  </si>
  <si>
    <t>2016</t>
  </si>
  <si>
    <t>병점2지구 소공원</t>
  </si>
  <si>
    <t>병점동873번지</t>
  </si>
  <si>
    <t>기산동 476-1</t>
  </si>
  <si>
    <t>제87호 소공원(솜다리)</t>
  </si>
  <si>
    <t>기산동 476-6</t>
  </si>
  <si>
    <t>소공원89호</t>
  </si>
  <si>
    <t>기산1지구 소공원84호</t>
  </si>
  <si>
    <t>기산동 478-2</t>
  </si>
  <si>
    <t>기산동 478-6</t>
  </si>
  <si>
    <t>벌말공원 (병점동 소공원)</t>
  </si>
  <si>
    <t>병점동 532-11</t>
  </si>
  <si>
    <t>반월3지구(소공원83)</t>
  </si>
  <si>
    <t>병점복합타운1단계 소공원</t>
  </si>
  <si>
    <t>진안동 946-1</t>
  </si>
  <si>
    <t>병점복합타운1단계 광장</t>
  </si>
  <si>
    <t>병점동 887-13</t>
  </si>
  <si>
    <t>2023</t>
  </si>
  <si>
    <t>벌말 체육공원</t>
  </si>
  <si>
    <t>진안동 쌈지공원</t>
  </si>
  <si>
    <t>진안동 692-326</t>
  </si>
  <si>
    <t>기산동 쌈지공원</t>
  </si>
  <si>
    <t>기산동 446-3, 반정동 603-2</t>
  </si>
  <si>
    <t>병점동 511-1번지 일원</t>
  </si>
  <si>
    <t>진안 공공공지</t>
  </si>
  <si>
    <t>진안동 933</t>
  </si>
  <si>
    <t>병점2지구 2호공공공지</t>
  </si>
  <si>
    <t>병점2지구 3호공공공지</t>
  </si>
  <si>
    <t>병점동 878 일원</t>
  </si>
  <si>
    <t>반월동 962-2번지 일원</t>
  </si>
  <si>
    <t>병점역 공공공지</t>
  </si>
  <si>
    <t>병점지구 1호 공공공지</t>
  </si>
  <si>
    <t>반월3지구 공공공지</t>
  </si>
  <si>
    <t>반월지구 공공공지1호</t>
  </si>
  <si>
    <t>반월지구 공공공지2호</t>
  </si>
  <si>
    <t>반월지구 공공공지3호</t>
  </si>
  <si>
    <t>병점 공공공지</t>
  </si>
  <si>
    <t>병점복합타운 1단계 공공공지</t>
  </si>
  <si>
    <t>능동 공공지원 촉진지구 공공공지1호</t>
  </si>
  <si>
    <t>능동 공공지원 촉진지구 공공공지2호</t>
  </si>
  <si>
    <t>영천동 636-256, 425-27</t>
    <phoneticPr fontId="2" type="noConversion"/>
  </si>
  <si>
    <t>영천동 664-1, 665-1, 735</t>
    <phoneticPr fontId="2" type="noConversion"/>
  </si>
  <si>
    <t>동탄2지구 2-1공구 공공공지 제32호</t>
    <phoneticPr fontId="2" type="noConversion"/>
  </si>
  <si>
    <t>동탄2지구 2-1공구 공공공지 제33호</t>
    <phoneticPr fontId="2" type="noConversion"/>
  </si>
  <si>
    <t>동탄2지구 2-1공구 공공공지 제35호</t>
    <phoneticPr fontId="2" type="noConversion"/>
  </si>
  <si>
    <t>동탄2지구 2-1공구 공공공지 제36호</t>
    <phoneticPr fontId="2" type="noConversion"/>
  </si>
  <si>
    <t>동탄2지구 2-1공구 공공공지 제46호</t>
    <phoneticPr fontId="2" type="noConversion"/>
  </si>
  <si>
    <t>동탄4호 어린이공원(새강어린이공원)</t>
    <phoneticPr fontId="3" type="noConversion"/>
  </si>
  <si>
    <t>동탄3호 어린이공원(나래어린이공원)</t>
    <phoneticPr fontId="3" type="noConversion"/>
  </si>
  <si>
    <t>율목 어린이공원 (두산2호)</t>
    <phoneticPr fontId="3" type="noConversion"/>
  </si>
  <si>
    <t>중동 827</t>
    <phoneticPr fontId="2" type="noConversion"/>
  </si>
  <si>
    <t>노을공원(병점 근린공원)</t>
    <phoneticPr fontId="3" type="noConversion"/>
  </si>
  <si>
    <t>병점동 868-1</t>
    <phoneticPr fontId="2" type="noConversion"/>
  </si>
  <si>
    <t>병점동 879 일원</t>
    <phoneticPr fontId="2" type="noConversion"/>
  </si>
  <si>
    <t>병점동 351-8</t>
    <phoneticPr fontId="2" type="noConversion"/>
  </si>
  <si>
    <t>진안동 832-107</t>
    <phoneticPr fontId="2" type="noConversion"/>
  </si>
  <si>
    <t>병점동 902-1,-2,-3-4,-5
진안동 948-1, -4</t>
    <phoneticPr fontId="2" type="noConversion"/>
  </si>
  <si>
    <t>송동 730</t>
    <phoneticPr fontId="2" type="noConversion"/>
  </si>
  <si>
    <t>병점동 900, -1</t>
    <phoneticPr fontId="2" type="noConversion"/>
  </si>
  <si>
    <t>능동 666-1번지 일원</t>
    <phoneticPr fontId="2" type="noConversion"/>
  </si>
  <si>
    <t>목동 498</t>
    <phoneticPr fontId="2" type="noConversion"/>
  </si>
  <si>
    <t>병점복합타운2단계 문화공원(이음공원)</t>
    <phoneticPr fontId="3" type="noConversion"/>
  </si>
  <si>
    <t>병점동 420일원</t>
    <phoneticPr fontId="2" type="noConversion"/>
  </si>
  <si>
    <t>반달중앙공원</t>
    <phoneticPr fontId="3" type="noConversion"/>
  </si>
  <si>
    <t>행복근린공원</t>
    <phoneticPr fontId="3" type="noConversion"/>
  </si>
  <si>
    <t>구봉산근린공원</t>
    <phoneticPr fontId="3" type="noConversion"/>
  </si>
  <si>
    <t>병점근린공원</t>
    <phoneticPr fontId="3" type="noConversion"/>
  </si>
  <si>
    <t>해오름 어린이공원 (반월5호)</t>
    <phoneticPr fontId="3" type="noConversion"/>
  </si>
  <si>
    <t>반월동 944-2</t>
    <phoneticPr fontId="2" type="noConversion"/>
  </si>
  <si>
    <t>반월동 965</t>
    <phoneticPr fontId="2" type="noConversion"/>
  </si>
  <si>
    <t>반월동 973-5</t>
    <phoneticPr fontId="2" type="noConversion"/>
  </si>
  <si>
    <t>반월동 170-10번지 일원</t>
    <phoneticPr fontId="2" type="noConversion"/>
  </si>
  <si>
    <t>반월동 973-3</t>
    <phoneticPr fontId="2" type="noConversion"/>
  </si>
  <si>
    <t>반월동 30-4 일원</t>
    <phoneticPr fontId="2" type="noConversion"/>
  </si>
  <si>
    <t>반월동 24-11 일원</t>
    <phoneticPr fontId="2" type="noConversion"/>
  </si>
  <si>
    <t>반월동 39 일원</t>
    <phoneticPr fontId="2" type="noConversion"/>
  </si>
  <si>
    <t>비도시공원</t>
    <phoneticPr fontId="2" type="noConversion"/>
  </si>
  <si>
    <t>도시공원</t>
    <phoneticPr fontId="2" type="noConversion"/>
  </si>
  <si>
    <t>화성도시공사 공원관리1,2부 위수탁 공원 현황</t>
    <phoneticPr fontId="2" type="noConversion"/>
  </si>
  <si>
    <t>청계동 548, 564-1</t>
    <phoneticPr fontId="2" type="noConversion"/>
  </si>
  <si>
    <t>철쭉 어린이공원</t>
    <phoneticPr fontId="3" type="noConversion"/>
  </si>
  <si>
    <t>반월동 184-5</t>
    <phoneticPr fontId="3" type="noConversion"/>
  </si>
  <si>
    <t>영천공원</t>
    <phoneticPr fontId="2" type="noConversion"/>
  </si>
  <si>
    <t>1호</t>
    <phoneticPr fontId="2" type="noConversion"/>
  </si>
  <si>
    <t>4-1공구</t>
    <phoneticPr fontId="2" type="noConversion"/>
  </si>
  <si>
    <t>영천동 862-4, 875-3, 511-43, 506-7, 506-6, 506-14, 506-8, 506-9, 506-1, 99-14, 99-8, 99-10, 영천동 산21-1, 847-7, 837-1, 833-1, 826-4, 825-6, 829-1, 823-5</t>
    <phoneticPr fontId="2" type="noConversion"/>
  </si>
  <si>
    <t>영천동 821-7</t>
    <phoneticPr fontId="2" type="noConversion"/>
  </si>
  <si>
    <t>제1호 소공원</t>
    <phoneticPr fontId="2" type="noConversion"/>
  </si>
  <si>
    <t>영천동 857-5, 855-8</t>
    <phoneticPr fontId="2" type="noConversion"/>
  </si>
  <si>
    <t>공공공지 1호</t>
    <phoneticPr fontId="2" type="noConversion"/>
  </si>
  <si>
    <t>공공공지 3호</t>
    <phoneticPr fontId="2" type="noConversion"/>
  </si>
  <si>
    <t>공공공지 4호</t>
    <phoneticPr fontId="2" type="noConversion"/>
  </si>
  <si>
    <t>공공공지 5호</t>
    <phoneticPr fontId="2" type="noConversion"/>
  </si>
  <si>
    <t>공공공지 6호</t>
    <phoneticPr fontId="2" type="noConversion"/>
  </si>
  <si>
    <t>공공공지 7호</t>
    <phoneticPr fontId="2" type="noConversion"/>
  </si>
  <si>
    <t>공공공지 13호</t>
    <phoneticPr fontId="2" type="noConversion"/>
  </si>
  <si>
    <t>공공공지 8호</t>
    <phoneticPr fontId="2" type="noConversion"/>
  </si>
  <si>
    <t>공공공지 61호</t>
    <phoneticPr fontId="2" type="noConversion"/>
  </si>
  <si>
    <t>공공공지 63호</t>
    <phoneticPr fontId="2" type="noConversion"/>
  </si>
  <si>
    <t>61호</t>
    <phoneticPr fontId="2" type="noConversion"/>
  </si>
  <si>
    <t>63호</t>
    <phoneticPr fontId="2" type="noConversion"/>
  </si>
  <si>
    <t>영천동 820-9, 820-8, 820-7</t>
    <phoneticPr fontId="2" type="noConversion"/>
  </si>
  <si>
    <t>영천동 823-10, 823-9</t>
    <phoneticPr fontId="2" type="noConversion"/>
  </si>
  <si>
    <t>영천동 819-2, 819-4</t>
    <phoneticPr fontId="2" type="noConversion"/>
  </si>
  <si>
    <t>영천동 899-2</t>
    <phoneticPr fontId="2" type="noConversion"/>
  </si>
  <si>
    <t>영천동 858-1</t>
    <phoneticPr fontId="2" type="noConversion"/>
  </si>
  <si>
    <t>영천동 48-5</t>
    <phoneticPr fontId="2" type="noConversion"/>
  </si>
  <si>
    <t>영천동 882-6</t>
    <phoneticPr fontId="2" type="noConversion"/>
  </si>
  <si>
    <t>4-2공구</t>
    <phoneticPr fontId="2" type="noConversion"/>
  </si>
  <si>
    <t>목동478-1</t>
    <phoneticPr fontId="2" type="noConversion"/>
  </si>
  <si>
    <t>동탄목동공원(19호 근린공원)</t>
    <phoneticPr fontId="2" type="noConversion"/>
  </si>
  <si>
    <t>15호</t>
    <phoneticPr fontId="2" type="noConversion"/>
  </si>
  <si>
    <t>3단계(GH)</t>
  </si>
  <si>
    <t>3단계(GH)</t>
    <phoneticPr fontId="2" type="noConversion"/>
  </si>
  <si>
    <t>산척동 827-1</t>
    <phoneticPr fontId="2" type="noConversion"/>
  </si>
  <si>
    <t>2021.05.30.</t>
    <phoneticPr fontId="2" type="noConversion"/>
  </si>
  <si>
    <t>생글어린이공원(어린이공원 4호)</t>
    <phoneticPr fontId="2" type="noConversion"/>
  </si>
  <si>
    <t>햇살어린이공원(어린이공원 2호)</t>
    <phoneticPr fontId="2" type="noConversion"/>
  </si>
  <si>
    <t>2020.06.30.</t>
    <phoneticPr fontId="2" type="noConversion"/>
  </si>
  <si>
    <t>공공공지 71호</t>
    <phoneticPr fontId="2" type="noConversion"/>
  </si>
  <si>
    <t>공공공지 87호</t>
    <phoneticPr fontId="2" type="noConversion"/>
  </si>
  <si>
    <t>영천동 887, 866-3</t>
    <phoneticPr fontId="2" type="noConversion"/>
  </si>
  <si>
    <t>산척동785-1, 795</t>
    <phoneticPr fontId="2" type="noConversion"/>
  </si>
  <si>
    <t>필지조서 면적</t>
    <phoneticPr fontId="2" type="noConversion"/>
  </si>
  <si>
    <t>동탄6</t>
    <phoneticPr fontId="2" type="noConversion"/>
  </si>
  <si>
    <t>동탄2지구 공공공지 27호</t>
    <phoneticPr fontId="2" type="noConversion"/>
  </si>
  <si>
    <t>달빛어린이공원</t>
    <phoneticPr fontId="2" type="noConversion"/>
  </si>
  <si>
    <t>장지동 1114</t>
    <phoneticPr fontId="2" type="noConversion"/>
  </si>
  <si>
    <t>산척동 292번지 일원</t>
    <phoneticPr fontId="2" type="noConversion"/>
  </si>
  <si>
    <t>▣ 동탄6권역</t>
    <phoneticPr fontId="2" type="noConversion"/>
  </si>
  <si>
    <t>청계동 538-1</t>
    <phoneticPr fontId="2" type="noConversion"/>
  </si>
  <si>
    <t>청계동 552-1</t>
    <phoneticPr fontId="2" type="noConversion"/>
  </si>
  <si>
    <t>1-1공구</t>
    <phoneticPr fontId="2" type="noConversion"/>
  </si>
  <si>
    <t>1-2공구</t>
    <phoneticPr fontId="2" type="noConversion"/>
  </si>
  <si>
    <t>47호</t>
    <phoneticPr fontId="2" type="noConversion"/>
  </si>
  <si>
    <t>장지동 일원</t>
    <phoneticPr fontId="2" type="noConversion"/>
  </si>
  <si>
    <t>감배산1호,2호어린이공원 포함</t>
    <phoneticPr fontId="2" type="noConversion"/>
  </si>
  <si>
    <t>미관광장 43호</t>
  </si>
  <si>
    <t>미관광장 44호</t>
  </si>
  <si>
    <t>선납숲공원(2호 근린공원)-테크노밸리</t>
    <phoneticPr fontId="2" type="noConversion"/>
  </si>
  <si>
    <t>왕배산 2호 공원(15호 근린공원)</t>
    <phoneticPr fontId="2" type="noConversion"/>
  </si>
  <si>
    <t>방교동 쌈지공원</t>
  </si>
  <si>
    <t>방교동 872-178</t>
  </si>
  <si>
    <t>목동 477-2</t>
    <phoneticPr fontId="2" type="noConversion"/>
  </si>
  <si>
    <t>산척동 790-10</t>
    <phoneticPr fontId="2" type="noConversion"/>
  </si>
  <si>
    <t>산척동 792-1</t>
    <phoneticPr fontId="2" type="noConversion"/>
  </si>
  <si>
    <t>산척동 792-3</t>
    <phoneticPr fontId="2" type="noConversion"/>
  </si>
  <si>
    <t>영천동 823-9, 821-4</t>
    <phoneticPr fontId="2" type="noConversion"/>
  </si>
  <si>
    <t>13호</t>
  </si>
  <si>
    <t>공공공지 13호</t>
  </si>
  <si>
    <t>산척동 801-1, 802-1</t>
    <phoneticPr fontId="2" type="noConversion"/>
  </si>
  <si>
    <t>목동 491-2,481-2,796-3,-2</t>
    <phoneticPr fontId="2" type="noConversion"/>
  </si>
  <si>
    <t>장지동 1127,1128,1129,1129-3</t>
    <phoneticPr fontId="2" type="noConversion"/>
  </si>
  <si>
    <t>영천동 822-3, 824-5, 825-4, 820-8, 820-3</t>
    <phoneticPr fontId="2" type="noConversion"/>
  </si>
  <si>
    <t>영천동 895-1, 896-4</t>
    <phoneticPr fontId="2" type="noConversion"/>
  </si>
  <si>
    <t>산척동 807-10</t>
    <phoneticPr fontId="2" type="noConversion"/>
  </si>
  <si>
    <t>목동 483-1</t>
    <phoneticPr fontId="2" type="noConversion"/>
  </si>
  <si>
    <t>(1)</t>
    <phoneticPr fontId="2" type="noConversion"/>
  </si>
  <si>
    <t>오산동 1012-2</t>
    <phoneticPr fontId="2" type="noConversion"/>
  </si>
  <si>
    <t>오산동 1014-1,1016, 1029-5, 1079-1</t>
    <phoneticPr fontId="2" type="noConversion"/>
  </si>
  <si>
    <t>송동 689-1,693-4, 산척동 699-4, 705-1,716-10, 718-1,719-1,720-1,721-1,722-1</t>
    <phoneticPr fontId="2" type="noConversion"/>
  </si>
  <si>
    <t>송동 695-1</t>
    <phoneticPr fontId="2" type="noConversion"/>
  </si>
  <si>
    <t>송동 682-4</t>
    <phoneticPr fontId="2" type="noConversion"/>
  </si>
  <si>
    <t>송동 691-1, 송동 687-4</t>
    <phoneticPr fontId="2" type="noConversion"/>
  </si>
  <si>
    <t>동탄센트럴파크(5호근린,나래울전통,코끼리)</t>
    <phoneticPr fontId="3" type="noConversion"/>
  </si>
  <si>
    <t>5권역과 분개관리</t>
    <phoneticPr fontId="2" type="noConversion"/>
  </si>
  <si>
    <t>시청직영 : 동탄호수, 여울공원, 자라뫼, 송방천</t>
    <phoneticPr fontId="2" type="noConversion"/>
  </si>
  <si>
    <t>병점동 865 일원</t>
    <phoneticPr fontId="3" type="noConversion"/>
  </si>
  <si>
    <t>병점동 823 일원</t>
    <phoneticPr fontId="3" type="noConversion"/>
  </si>
  <si>
    <t>반월동 880-5 일원</t>
    <phoneticPr fontId="3" type="noConversion"/>
  </si>
  <si>
    <t>반월동 875 일원(동탄지성로 312)</t>
    <phoneticPr fontId="3" type="noConversion"/>
  </si>
  <si>
    <t>진안동 141 일원</t>
    <phoneticPr fontId="3" type="noConversion"/>
  </si>
  <si>
    <t>3-2공구(GH)</t>
    <phoneticPr fontId="2" type="noConversion"/>
  </si>
  <si>
    <t>청계동 512-1,519-2,520-1,564-2, 오산동 1078-2</t>
    <phoneticPr fontId="2" type="noConversion"/>
  </si>
  <si>
    <t>송동 697-8,703-17,704-18,717-10</t>
    <phoneticPr fontId="2" type="noConversion"/>
  </si>
  <si>
    <t>2-2공구(GH)</t>
    <phoneticPr fontId="2" type="noConversion"/>
  </si>
  <si>
    <t>장지동 968-2</t>
    <phoneticPr fontId="2" type="noConversion"/>
  </si>
  <si>
    <t>장지동 1053</t>
    <phoneticPr fontId="2" type="noConversion"/>
  </si>
  <si>
    <t>장지동 912-10,915-1,945-1,943-14,947-3,948-1,1043-2</t>
    <phoneticPr fontId="2" type="noConversion"/>
  </si>
  <si>
    <t>장지동 966-1</t>
    <phoneticPr fontId="2" type="noConversion"/>
  </si>
  <si>
    <t>장지동 964-2</t>
    <phoneticPr fontId="2" type="noConversion"/>
  </si>
  <si>
    <t>산척동 675-1, 677-2, 699-2 송동 692-1, 693-2</t>
    <phoneticPr fontId="2" type="noConversion"/>
  </si>
  <si>
    <t>반정2지구 반재수변공원</t>
    <phoneticPr fontId="2" type="noConversion"/>
  </si>
  <si>
    <t>반정동44-35</t>
    <phoneticPr fontId="2" type="noConversion"/>
  </si>
  <si>
    <t>2023.11.</t>
    <phoneticPr fontId="2" type="noConversion"/>
  </si>
  <si>
    <t>반월동 210-7, -9, 211-6, -8, -10, 212-1, -3, -5, 214-4, 744-1, 287-3, -10, -11, -12, -13, 744</t>
    <phoneticPr fontId="2" type="noConversion"/>
  </si>
  <si>
    <t>2023.10.</t>
    <phoneticPr fontId="2" type="noConversion"/>
  </si>
  <si>
    <t>진안동 693-13-8, 684-6, 697-4, 684-5</t>
    <phoneticPr fontId="2" type="noConversion"/>
  </si>
  <si>
    <t>산척동 762, 766</t>
    <phoneticPr fontId="2" type="noConversion"/>
  </si>
  <si>
    <t>파란글씨 : 신규공원</t>
    <phoneticPr fontId="2" type="noConversion"/>
  </si>
  <si>
    <t>근린공원 8호</t>
    <phoneticPr fontId="2" type="noConversion"/>
  </si>
  <si>
    <t>▣ 동부권역</t>
    <phoneticPr fontId="2" type="noConversion"/>
  </si>
  <si>
    <t>반월3지구 나노시티파크</t>
    <phoneticPr fontId="2" type="noConversion"/>
  </si>
  <si>
    <t>공중화장실</t>
  </si>
  <si>
    <t>N</t>
  </si>
  <si>
    <t>풀무골 수변공원</t>
    <phoneticPr fontId="2" type="noConversion"/>
  </si>
  <si>
    <t>증동 310번지 일원</t>
    <phoneticPr fontId="2" type="noConversion"/>
  </si>
  <si>
    <t>엑셀 누락본 추가</t>
    <phoneticPr fontId="2" type="noConversion"/>
  </si>
  <si>
    <t>안골 어린이공원(동탄2지구 1호 어린이공원)</t>
    <phoneticPr fontId="2" type="noConversion"/>
  </si>
  <si>
    <t>청계동 557, 영천동 779</t>
    <phoneticPr fontId="2" type="noConversion"/>
  </si>
  <si>
    <t>청계동 550-1</t>
    <phoneticPr fontId="2" type="noConversion"/>
  </si>
  <si>
    <t xml:space="preserve">장지동 1066, 1068(동탄8동주민자치센터옆), 914-1 </t>
    <phoneticPr fontId="2" type="noConversion"/>
  </si>
  <si>
    <t xml:space="preserve">영천동 677-1, 728, 728-2, 729, 737, 782, 783 </t>
    <phoneticPr fontId="2" type="noConversion"/>
  </si>
  <si>
    <t>장지동 1064</t>
    <phoneticPr fontId="2" type="noConversion"/>
  </si>
  <si>
    <t>산척동 730-1</t>
    <phoneticPr fontId="2" type="noConversion"/>
  </si>
  <si>
    <t>크로바 어린이공원 (울트라2호)</t>
    <phoneticPr fontId="3" type="noConversion"/>
  </si>
  <si>
    <t xml:space="preserve"> 능동 1121, 1124-1</t>
    <phoneticPr fontId="2" type="noConversion"/>
  </si>
  <si>
    <t>능동생활도시숲공원</t>
    <phoneticPr fontId="2" type="noConversion"/>
  </si>
  <si>
    <t>제86호 소공원(꽃마리)</t>
    <phoneticPr fontId="2" type="noConversion"/>
  </si>
  <si>
    <t>sk뷰 소공원(꽃무지)</t>
    <phoneticPr fontId="2" type="noConversion"/>
  </si>
  <si>
    <t>병점동 쌈지공원1</t>
    <phoneticPr fontId="2" type="noConversion"/>
  </si>
  <si>
    <t>반월동 쌈지공원1</t>
    <phoneticPr fontId="2" type="noConversion"/>
  </si>
  <si>
    <t>반월동 쌈지공원2</t>
    <phoneticPr fontId="2" type="noConversion"/>
  </si>
  <si>
    <t>진안동 쌈지공원2</t>
    <phoneticPr fontId="2" type="noConversion"/>
  </si>
  <si>
    <t>반송동 108, 108-1
석우동 63, 64, 64-1</t>
    <phoneticPr fontId="3" type="noConversion"/>
  </si>
  <si>
    <t>석우동 63, 63-1(노작호수공원)</t>
    <phoneticPr fontId="2" type="noConversion"/>
  </si>
  <si>
    <t>2권역과 분개 관리</t>
    <phoneticPr fontId="2" type="noConversion"/>
  </si>
  <si>
    <t xml:space="preserve"> 석우동 45,45-1,-2,-3,-4,-5일원</t>
    <phoneticPr fontId="3" type="noConversion"/>
  </si>
  <si>
    <t>노작근린공원-노작호수</t>
    <phoneticPr fontId="2" type="noConversion"/>
  </si>
  <si>
    <t>제15호 소공원(하늬공원)</t>
    <phoneticPr fontId="2" type="noConversion"/>
  </si>
  <si>
    <t>진</t>
    <phoneticPr fontId="2" type="noConversion"/>
  </si>
  <si>
    <t>진안동 946-9</t>
    <phoneticPr fontId="2" type="noConversion"/>
  </si>
  <si>
    <t>연번</t>
    <phoneticPr fontId="2" type="noConversion"/>
  </si>
  <si>
    <t>자료공개 여부</t>
    <phoneticPr fontId="2" type="noConversion"/>
  </si>
  <si>
    <t>법 적용근거</t>
    <phoneticPr fontId="3" type="noConversion"/>
  </si>
  <si>
    <t>소유자 구분</t>
    <phoneticPr fontId="2" type="noConversion"/>
  </si>
  <si>
    <t>화장실명</t>
    <phoneticPr fontId="2" type="noConversion"/>
  </si>
  <si>
    <t>공중화장실 
등의 구분</t>
    <phoneticPr fontId="2" type="noConversion"/>
  </si>
  <si>
    <t>소재지</t>
    <phoneticPr fontId="2" type="noConversion"/>
  </si>
  <si>
    <t>화장실 위치</t>
    <phoneticPr fontId="2" type="noConversion"/>
  </si>
  <si>
    <t>남녀공용
화장실여부</t>
    <phoneticPr fontId="2" type="noConversion"/>
  </si>
  <si>
    <t>남녀 미분리
(공용)변기수</t>
    <phoneticPr fontId="2" type="noConversion"/>
  </si>
  <si>
    <t>남녀 분리</t>
    <phoneticPr fontId="2" type="noConversion"/>
  </si>
  <si>
    <t>관리기관명</t>
  </si>
  <si>
    <t>관리기관 
전화번호</t>
    <phoneticPr fontId="2" type="noConversion"/>
  </si>
  <si>
    <t>개방시간</t>
  </si>
  <si>
    <t>설치연월</t>
  </si>
  <si>
    <t>오물
처리방식</t>
    <phoneticPr fontId="2" type="noConversion"/>
  </si>
  <si>
    <t>안전관리시설
설치의무
조례지정여부</t>
    <phoneticPr fontId="2" type="noConversion"/>
  </si>
  <si>
    <t>비상벨
설치여부</t>
    <phoneticPr fontId="2" type="noConversion"/>
  </si>
  <si>
    <t>비상벨설치장소</t>
  </si>
  <si>
    <t>화장실입구
CCTV설치유무</t>
    <phoneticPr fontId="2" type="noConversion"/>
  </si>
  <si>
    <t>기저귀
교환대유무</t>
    <phoneticPr fontId="2" type="noConversion"/>
  </si>
  <si>
    <t>기저귀교환대장소</t>
  </si>
  <si>
    <t>리모델링 연월</t>
    <phoneticPr fontId="2" type="noConversion"/>
  </si>
  <si>
    <t>소유자명</t>
    <phoneticPr fontId="2" type="noConversion"/>
  </si>
  <si>
    <t>유형</t>
    <phoneticPr fontId="2" type="noConversion"/>
  </si>
  <si>
    <t>광역
자치단체</t>
    <phoneticPr fontId="2" type="noConversion"/>
  </si>
  <si>
    <t>기초
자치단체</t>
    <phoneticPr fontId="2" type="noConversion"/>
  </si>
  <si>
    <t>도로명주소</t>
    <phoneticPr fontId="2" type="noConversion"/>
  </si>
  <si>
    <t>도로명 상세주소</t>
    <phoneticPr fontId="2" type="noConversion"/>
  </si>
  <si>
    <t>지번주소</t>
    <phoneticPr fontId="2" type="noConversion"/>
  </si>
  <si>
    <t>지번 상세주소</t>
    <phoneticPr fontId="2" type="noConversion"/>
  </si>
  <si>
    <t>위도</t>
    <phoneticPr fontId="2" type="noConversion"/>
  </si>
  <si>
    <t>경도</t>
    <phoneticPr fontId="2" type="noConversion"/>
  </si>
  <si>
    <t>남성용</t>
    <phoneticPr fontId="2" type="noConversion"/>
  </si>
  <si>
    <t>여성용</t>
    <phoneticPr fontId="2" type="noConversion"/>
  </si>
  <si>
    <t>대변기수</t>
    <phoneticPr fontId="2" type="noConversion"/>
  </si>
  <si>
    <t>소변기수</t>
    <phoneticPr fontId="2" type="noConversion"/>
  </si>
  <si>
    <t>장애인용대변기수</t>
    <phoneticPr fontId="2" type="noConversion"/>
  </si>
  <si>
    <t>장애인용소변기수</t>
    <phoneticPr fontId="2" type="noConversion"/>
  </si>
  <si>
    <t>어린이용대변기수</t>
    <phoneticPr fontId="2" type="noConversion"/>
  </si>
  <si>
    <t>어린이용소변기수</t>
    <phoneticPr fontId="2" type="noConversion"/>
  </si>
  <si>
    <t>장애인용 대변기수</t>
    <phoneticPr fontId="2" type="noConversion"/>
  </si>
  <si>
    <t>Y</t>
  </si>
  <si>
    <t>공공기관-지방자치단체</t>
  </si>
  <si>
    <t>목동공원</t>
    <phoneticPr fontId="2" type="noConversion"/>
  </si>
  <si>
    <t>경기도 화성시 목동 483-1</t>
    <phoneticPr fontId="2" type="noConversion"/>
  </si>
  <si>
    <t>경기도 화성시</t>
    <phoneticPr fontId="2" type="noConversion"/>
  </si>
  <si>
    <t>24시간</t>
    <phoneticPr fontId="2" type="noConversion"/>
  </si>
  <si>
    <t>수세식</t>
  </si>
  <si>
    <t>남자화장실/여자화장실/장애인화장실</t>
  </si>
  <si>
    <t>남자화장실/여자화장실</t>
  </si>
  <si>
    <t>방교공원</t>
    <phoneticPr fontId="2" type="noConversion"/>
  </si>
  <si>
    <t>경기도 화성시 오산동 1016</t>
    <phoneticPr fontId="2" type="noConversion"/>
  </si>
  <si>
    <t>신리천공원1</t>
    <phoneticPr fontId="2" type="noConversion"/>
  </si>
  <si>
    <t>경기도 화성시 오산동 1082</t>
    <phoneticPr fontId="2" type="noConversion"/>
  </si>
  <si>
    <t>신리천공원2</t>
  </si>
  <si>
    <t>경기도 화성시 오산동 1085</t>
    <phoneticPr fontId="2" type="noConversion"/>
  </si>
  <si>
    <t>신리천공원3</t>
  </si>
  <si>
    <t>경기도 화성시 목동 398-8</t>
    <phoneticPr fontId="2" type="noConversion"/>
  </si>
  <si>
    <t>신리천공원4</t>
  </si>
  <si>
    <t>경기도 화성시 목동 444-83</t>
    <phoneticPr fontId="2" type="noConversion"/>
  </si>
  <si>
    <t>송동공원1</t>
    <phoneticPr fontId="2" type="noConversion"/>
  </si>
  <si>
    <t>경기도 화성시 장지동 1068</t>
    <phoneticPr fontId="2" type="noConversion"/>
  </si>
  <si>
    <t>송동공원2</t>
    <phoneticPr fontId="2" type="noConversion"/>
  </si>
  <si>
    <t>경기도 화성시 장지동 1066</t>
    <phoneticPr fontId="2" type="noConversion"/>
  </si>
  <si>
    <t>경기도 화성시 장지동 1073</t>
    <phoneticPr fontId="2" type="noConversion"/>
  </si>
  <si>
    <t>장지체육공원</t>
    <phoneticPr fontId="2" type="noConversion"/>
  </si>
  <si>
    <t>경기도 화성시 장지동 974</t>
    <phoneticPr fontId="2" type="noConversion"/>
  </si>
  <si>
    <t>왕배산체육공원</t>
    <phoneticPr fontId="2" type="noConversion"/>
  </si>
  <si>
    <r>
      <rPr>
        <sz val="12"/>
        <color rgb="FF000000"/>
        <rFont val="돋움"/>
        <family val="3"/>
        <charset val="129"/>
      </rPr>
      <t>경기도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화성시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산척동</t>
    </r>
    <r>
      <rPr>
        <sz val="12"/>
        <color rgb="FF000000"/>
        <rFont val="Arial"/>
        <family val="2"/>
      </rPr>
      <t xml:space="preserve"> 674-30</t>
    </r>
    <phoneticPr fontId="2" type="noConversion"/>
  </si>
  <si>
    <t>경기도 화성시 산척동 753</t>
    <phoneticPr fontId="2" type="noConversion"/>
  </si>
  <si>
    <t>선납숲공원1</t>
    <phoneticPr fontId="2" type="noConversion"/>
  </si>
  <si>
    <t>경기도 화성시 영천동 540-1</t>
    <phoneticPr fontId="2" type="noConversion"/>
  </si>
  <si>
    <t>선납숲공원2</t>
    <phoneticPr fontId="2" type="noConversion"/>
  </si>
  <si>
    <t>경기도 화성시 영천동 897</t>
    <phoneticPr fontId="2" type="noConversion"/>
  </si>
  <si>
    <t>영천체육공원</t>
    <phoneticPr fontId="2" type="noConversion"/>
  </si>
  <si>
    <t>경기도 화성시 영천동 670-2</t>
    <phoneticPr fontId="2" type="noConversion"/>
  </si>
  <si>
    <t>치동천1호공원</t>
    <phoneticPr fontId="2" type="noConversion"/>
  </si>
  <si>
    <t>경기도 화성시 영천동 816-1</t>
    <phoneticPr fontId="2" type="noConversion"/>
  </si>
  <si>
    <t>병점1호근린공원(새봄)</t>
    <phoneticPr fontId="2" type="noConversion"/>
  </si>
  <si>
    <t>경기도 화성시 병점동 756-33</t>
    <phoneticPr fontId="2" type="noConversion"/>
  </si>
  <si>
    <t>능동근린공원</t>
    <phoneticPr fontId="2" type="noConversion"/>
  </si>
  <si>
    <t>경기도 화성시 능동 666-1</t>
    <phoneticPr fontId="2" type="noConversion"/>
  </si>
  <si>
    <t>경기도 화성시 반월동 34-2</t>
    <phoneticPr fontId="2" type="noConversion"/>
  </si>
  <si>
    <t>병점노을공원</t>
    <phoneticPr fontId="2" type="noConversion"/>
  </si>
  <si>
    <t>경기도 화성시 병점동 900</t>
    <phoneticPr fontId="2" type="noConversion"/>
  </si>
  <si>
    <t>목동 476-2,-6,477-1,482-1,485-1,489-1,491-1,486-1,491-1,-2,495-1,산척동792-2</t>
    <phoneticPr fontId="2" type="noConversion"/>
  </si>
  <si>
    <t>수변생태공원</t>
    <phoneticPr fontId="2" type="noConversion"/>
  </si>
  <si>
    <t>청계동 512-1, 512-2</t>
    <phoneticPr fontId="2" type="noConversion"/>
  </si>
  <si>
    <t>청계동 519-1, 519-2</t>
    <phoneticPr fontId="2" type="noConversion"/>
  </si>
  <si>
    <t>청계동 564-2, 564-3</t>
    <phoneticPr fontId="2" type="noConversion"/>
  </si>
  <si>
    <t>장지동 910-196 일원</t>
    <phoneticPr fontId="2" type="noConversion"/>
  </si>
  <si>
    <r>
      <t xml:space="preserve">능동 </t>
    </r>
    <r>
      <rPr>
        <sz val="8"/>
        <color rgb="FF00B050"/>
        <rFont val="맑은 고딕"/>
        <family val="3"/>
        <charset val="129"/>
        <scheme val="minor"/>
      </rPr>
      <t>1289</t>
    </r>
    <r>
      <rPr>
        <sz val="8"/>
        <rFont val="맑은 고딕"/>
        <family val="3"/>
        <charset val="129"/>
        <scheme val="minor"/>
      </rPr>
      <t xml:space="preserve"> 일원</t>
    </r>
    <phoneticPr fontId="2" type="noConversion"/>
  </si>
  <si>
    <r>
      <t xml:space="preserve">능동 </t>
    </r>
    <r>
      <rPr>
        <sz val="8"/>
        <color rgb="FF00B050"/>
        <rFont val="맑은 고딕"/>
        <family val="3"/>
        <charset val="129"/>
        <scheme val="minor"/>
      </rPr>
      <t>1293</t>
    </r>
    <r>
      <rPr>
        <sz val="8"/>
        <rFont val="맑은 고딕"/>
        <family val="3"/>
        <charset val="129"/>
        <scheme val="minor"/>
      </rPr>
      <t xml:space="preserve"> 일원</t>
    </r>
    <phoneticPr fontId="2" type="noConversion"/>
  </si>
  <si>
    <t>오산동1030-17 1031-17, 1036-25, 1034-7, 1031-18, 1031-19, 1035-5, 1033-10</t>
    <phoneticPr fontId="2" type="noConversion"/>
  </si>
  <si>
    <t>돌모루근린공원(동탄2_3호근린공원)</t>
    <phoneticPr fontId="2" type="noConversion"/>
  </si>
  <si>
    <t xml:space="preserve"> 능동 1172, -1, -2</t>
    <phoneticPr fontId="2" type="noConversion"/>
  </si>
  <si>
    <t>화성동탄(2) 공공공지1호(중흥1,2차 임시개통구간)</t>
    <phoneticPr fontId="2" type="noConversion"/>
  </si>
  <si>
    <t>오산동 827-3외 27필지</t>
    <phoneticPr fontId="2" type="noConversion"/>
  </si>
  <si>
    <t>동탄2 2-2공구</t>
    <phoneticPr fontId="2" type="noConversion"/>
  </si>
  <si>
    <t>-</t>
  </si>
  <si>
    <t>.</t>
    <phoneticPr fontId="2" type="noConversion"/>
  </si>
  <si>
    <t>개나리공원(리모델링2025)</t>
    <phoneticPr fontId="3" type="noConversion"/>
  </si>
  <si>
    <t>10호 근린공원(양곡가족근린공원)</t>
    <phoneticPr fontId="2" type="noConversion"/>
  </si>
  <si>
    <t>석우동 590-26 일원</t>
    <phoneticPr fontId="2" type="noConversion"/>
  </si>
  <si>
    <t>16호 근린공원(예당공원)</t>
    <phoneticPr fontId="2" type="noConversion"/>
  </si>
  <si>
    <t>석우동 659</t>
    <phoneticPr fontId="2" type="noConversion"/>
  </si>
  <si>
    <t>문화</t>
    <phoneticPr fontId="2" type="noConversion"/>
  </si>
  <si>
    <t>문화공원(동탄 패밀리풀)</t>
    <phoneticPr fontId="2" type="noConversion"/>
  </si>
  <si>
    <t>석우동 654</t>
    <phoneticPr fontId="2" type="noConversion"/>
  </si>
  <si>
    <t>제 19호 근린공원(나루근린공원)</t>
    <phoneticPr fontId="2" type="noConversion"/>
  </si>
  <si>
    <t>반송동 778</t>
    <phoneticPr fontId="2" type="noConversion"/>
  </si>
  <si>
    <t>소공원1호</t>
    <phoneticPr fontId="2" type="noConversion"/>
  </si>
  <si>
    <t>반송동 755</t>
    <phoneticPr fontId="2" type="noConversion"/>
  </si>
  <si>
    <t>동탄3</t>
  </si>
  <si>
    <t>소공원2호</t>
    <phoneticPr fontId="2" type="noConversion"/>
  </si>
  <si>
    <t>반송동 767</t>
    <phoneticPr fontId="2" type="noConversion"/>
  </si>
  <si>
    <t>1호 체육공원(반송체육공원)</t>
    <phoneticPr fontId="2" type="noConversion"/>
  </si>
  <si>
    <t>반송동 775</t>
    <phoneticPr fontId="2" type="noConversion"/>
  </si>
  <si>
    <t>공공공지 22호</t>
    <phoneticPr fontId="2" type="noConversion"/>
  </si>
  <si>
    <t>반송동 764</t>
    <phoneticPr fontId="2" type="noConversion"/>
  </si>
  <si>
    <t>공공공지 23호</t>
    <phoneticPr fontId="2" type="noConversion"/>
  </si>
  <si>
    <t>반송동 765</t>
    <phoneticPr fontId="2" type="noConversion"/>
  </si>
  <si>
    <t>공공공지 26호</t>
    <phoneticPr fontId="2" type="noConversion"/>
  </si>
  <si>
    <t>반송동 772</t>
    <phoneticPr fontId="2" type="noConversion"/>
  </si>
  <si>
    <t>공공공지 25호</t>
    <phoneticPr fontId="2" type="noConversion"/>
  </si>
  <si>
    <t>반송동 815</t>
    <phoneticPr fontId="2" type="noConversion"/>
  </si>
  <si>
    <t>치동천체육공원(리모델링2025)</t>
    <phoneticPr fontId="2" type="noConversion"/>
  </si>
  <si>
    <t>오산동 314, 316, 1030-18, 1082, 1044-1, 1078-1, 1078-2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</si>
</sst>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0_);[Red]\(0\)"/>
    <numFmt numFmtId="178" formatCode="0;[Red]0"/>
    <numFmt numFmtId="179" formatCode="#,##0_);[Red]\(#,##0\)"/>
    <numFmt numFmtId="180" formatCode="#,##0.00_);[Red]\(#,##0.00\)"/>
    <numFmt numFmtId="181" formatCode="_-* #,##0.0_-;\-* #,##0.0_-;_-* &quot;-&quot;_-;_-@_-"/>
    <numFmt numFmtId="182" formatCode="_-* #,##0.0_-;\-* #,##0.0_-;_-* &quot;-&quot;?_-;_-@_-"/>
    <numFmt numFmtId="183" formatCode="_-* #,##0.0000_-;\-* #,##0.0000_-;_-* &quot;-&quot;??_-;_-@_-"/>
    <numFmt numFmtId="184" formatCode="mm&quot;월&quot;\ dd&quot;일&quot;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name val="돋움체"/>
      <family val="3"/>
      <charset val="129"/>
    </font>
    <font>
      <b/>
      <sz val="8"/>
      <color indexed="8"/>
      <name val="돋움"/>
      <family val="3"/>
      <charset val="129"/>
    </font>
    <font>
      <b/>
      <u/>
      <sz val="22"/>
      <color theme="1"/>
      <name val="돋움체"/>
      <family val="3"/>
      <charset val="129"/>
    </font>
    <font>
      <sz val="8"/>
      <color theme="1"/>
      <name val="돋움체"/>
      <family val="3"/>
      <charset val="129"/>
    </font>
    <font>
      <b/>
      <sz val="18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HY헤드라인M"/>
      <family val="1"/>
      <charset val="129"/>
    </font>
    <font>
      <b/>
      <sz val="10"/>
      <color indexed="8"/>
      <name val="돋움"/>
      <family val="3"/>
      <charset val="129"/>
    </font>
    <font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8"/>
      <name val="HY헤드라인M"/>
      <family val="1"/>
      <charset val="129"/>
    </font>
    <font>
      <b/>
      <u/>
      <sz val="22"/>
      <name val="돋움체"/>
      <family val="3"/>
      <charset val="129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sz val="8"/>
      <color rgb="FF00B0F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color rgb="FF000000"/>
      <name val="돋움체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00000"/>
      <name val="Arial"/>
      <family val="2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B05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7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7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450">
    <xf numFmtId="0" fontId="0" fillId="0" borderId="0" xfId="0">
      <alignment vertical="center"/>
    </xf>
    <xf numFmtId="0" fontId="10" fillId="0" borderId="0" xfId="0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180" fontId="0" fillId="0" borderId="0" xfId="0" applyNumberFormat="1">
      <alignment vertical="center"/>
    </xf>
    <xf numFmtId="0" fontId="5" fillId="0" borderId="0" xfId="0" applyFont="1">
      <alignment vertical="center"/>
    </xf>
    <xf numFmtId="180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2" fillId="0" borderId="0" xfId="0" applyFont="1">
      <alignment vertical="center"/>
    </xf>
    <xf numFmtId="180" fontId="2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0" fontId="0" fillId="0" borderId="0" xfId="0" applyFill="1">
      <alignment vertical="center"/>
    </xf>
    <xf numFmtId="180" fontId="0" fillId="0" borderId="0" xfId="0" applyNumberFormat="1" applyFill="1">
      <alignment vertical="center"/>
    </xf>
    <xf numFmtId="179" fontId="0" fillId="0" borderId="0" xfId="0" applyNumberFormat="1" applyFill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81" fontId="10" fillId="0" borderId="0" xfId="1" applyNumberFormat="1" applyFont="1" applyAlignment="1">
      <alignment vertical="center"/>
    </xf>
    <xf numFmtId="181" fontId="11" fillId="0" borderId="0" xfId="1" applyNumberFormat="1" applyFont="1">
      <alignment vertical="center"/>
    </xf>
    <xf numFmtId="0" fontId="11" fillId="6" borderId="0" xfId="0" applyFont="1" applyFill="1">
      <alignment vertical="center"/>
    </xf>
    <xf numFmtId="41" fontId="2" fillId="0" borderId="0" xfId="0" applyNumberFormat="1" applyFont="1">
      <alignment vertical="center"/>
    </xf>
    <xf numFmtId="0" fontId="9" fillId="0" borderId="0" xfId="1" applyNumberFormat="1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183" fontId="0" fillId="0" borderId="0" xfId="0" applyNumberFormat="1" applyFill="1">
      <alignment vertical="center"/>
    </xf>
    <xf numFmtId="0" fontId="16" fillId="0" borderId="0" xfId="1" applyNumberFormat="1" applyFont="1" applyFill="1" applyBorder="1" applyAlignment="1">
      <alignment horizontal="left" vertical="center"/>
    </xf>
    <xf numFmtId="41" fontId="10" fillId="0" borderId="0" xfId="1" applyFont="1" applyAlignment="1">
      <alignment vertical="center"/>
    </xf>
    <xf numFmtId="41" fontId="0" fillId="0" borderId="0" xfId="0" applyNumberFormat="1" applyFill="1">
      <alignment vertical="center"/>
    </xf>
    <xf numFmtId="43" fontId="9" fillId="0" borderId="0" xfId="1" applyNumberFormat="1" applyFont="1" applyFill="1" applyBorder="1" applyAlignment="1">
      <alignment horizontal="left" vertical="center"/>
    </xf>
    <xf numFmtId="0" fontId="5" fillId="6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>
      <alignment vertical="center"/>
    </xf>
    <xf numFmtId="177" fontId="8" fillId="6" borderId="0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81" fontId="10" fillId="0" borderId="0" xfId="0" applyNumberFormat="1" applyFont="1" applyAlignment="1">
      <alignment vertical="center"/>
    </xf>
    <xf numFmtId="41" fontId="14" fillId="0" borderId="1" xfId="1" applyFont="1" applyFill="1" applyBorder="1" applyAlignment="1">
      <alignment horizontal="right" vertical="center" indent="1"/>
    </xf>
    <xf numFmtId="41" fontId="10" fillId="0" borderId="0" xfId="1" applyNumberFormat="1" applyFont="1" applyAlignment="1">
      <alignment vertical="center"/>
    </xf>
    <xf numFmtId="41" fontId="11" fillId="0" borderId="0" xfId="1" applyNumberFormat="1" applyFo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41" fontId="20" fillId="0" borderId="0" xfId="1" applyFont="1" applyAlignment="1">
      <alignment vertical="center"/>
    </xf>
    <xf numFmtId="41" fontId="5" fillId="0" borderId="0" xfId="1" applyFont="1">
      <alignment vertical="center"/>
    </xf>
    <xf numFmtId="41" fontId="11" fillId="0" borderId="0" xfId="1" applyFont="1" applyAlignment="1">
      <alignment vertical="center"/>
    </xf>
    <xf numFmtId="0" fontId="21" fillId="4" borderId="1" xfId="0" applyNumberFormat="1" applyFont="1" applyFill="1" applyBorder="1" applyAlignment="1">
      <alignment horizontal="center" vertical="center" wrapText="1" shrinkToFit="1"/>
    </xf>
    <xf numFmtId="0" fontId="21" fillId="4" borderId="1" xfId="0" applyNumberFormat="1" applyFont="1" applyFill="1" applyBorder="1" applyAlignment="1">
      <alignment vertical="center" wrapText="1"/>
    </xf>
    <xf numFmtId="0" fontId="21" fillId="4" borderId="1" xfId="1" applyNumberFormat="1" applyFont="1" applyFill="1" applyBorder="1" applyAlignment="1">
      <alignment vertical="center" wrapText="1"/>
    </xf>
    <xf numFmtId="0" fontId="21" fillId="4" borderId="1" xfId="1" applyNumberFormat="1" applyFont="1" applyFill="1" applyBorder="1" applyAlignment="1">
      <alignment horizontal="center" vertical="center" wrapText="1"/>
    </xf>
    <xf numFmtId="177" fontId="21" fillId="4" borderId="1" xfId="1" applyNumberFormat="1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21" fillId="6" borderId="1" xfId="1" applyNumberFormat="1" applyFont="1" applyFill="1" applyBorder="1" applyAlignment="1">
      <alignment vertical="center" wrapText="1"/>
    </xf>
    <xf numFmtId="0" fontId="21" fillId="6" borderId="1" xfId="1" applyNumberFormat="1" applyFont="1" applyFill="1" applyBorder="1" applyAlignment="1">
      <alignment horizontal="center" vertical="center" wrapText="1"/>
    </xf>
    <xf numFmtId="177" fontId="21" fillId="6" borderId="1" xfId="1" applyNumberFormat="1" applyFont="1" applyFill="1" applyBorder="1" applyAlignment="1">
      <alignment horizontal="center" vertical="center" shrinkToFit="1"/>
    </xf>
    <xf numFmtId="0" fontId="18" fillId="6" borderId="0" xfId="0" applyFont="1" applyFill="1">
      <alignment vertical="center"/>
    </xf>
    <xf numFmtId="41" fontId="14" fillId="0" borderId="1" xfId="1" applyFont="1" applyFill="1" applyBorder="1" applyAlignment="1">
      <alignment horizontal="right" vertical="center"/>
    </xf>
    <xf numFmtId="41" fontId="14" fillId="0" borderId="1" xfId="1" applyFont="1" applyFill="1" applyBorder="1" applyAlignment="1">
      <alignment horizontal="center" vertical="center"/>
    </xf>
    <xf numFmtId="0" fontId="14" fillId="0" borderId="0" xfId="0" applyFont="1" applyFill="1">
      <alignment vertical="center"/>
    </xf>
    <xf numFmtId="0" fontId="14" fillId="6" borderId="0" xfId="0" applyFont="1" applyFill="1">
      <alignment vertical="center"/>
    </xf>
    <xf numFmtId="0" fontId="14" fillId="0" borderId="1" xfId="0" applyNumberFormat="1" applyFont="1" applyFill="1" applyBorder="1" applyAlignment="1">
      <alignment vertical="center"/>
    </xf>
    <xf numFmtId="0" fontId="14" fillId="0" borderId="1" xfId="1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/>
    </xf>
    <xf numFmtId="0" fontId="14" fillId="0" borderId="1" xfId="1" applyNumberFormat="1" applyFont="1" applyFill="1" applyBorder="1" applyAlignment="1">
      <alignment vertical="center" wrapText="1"/>
    </xf>
    <xf numFmtId="49" fontId="14" fillId="0" borderId="1" xfId="2" applyNumberFormat="1" applyFont="1" applyFill="1" applyBorder="1" applyAlignment="1">
      <alignment horizontal="center" vertical="center"/>
    </xf>
    <xf numFmtId="177" fontId="14" fillId="0" borderId="1" xfId="1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177" fontId="14" fillId="0" borderId="1" xfId="2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vertical="center" wrapText="1"/>
    </xf>
    <xf numFmtId="41" fontId="21" fillId="4" borderId="1" xfId="1" applyNumberFormat="1" applyFont="1" applyFill="1" applyBorder="1" applyAlignment="1">
      <alignment horizontal="center" vertical="center" wrapText="1" shrinkToFit="1"/>
    </xf>
    <xf numFmtId="41" fontId="21" fillId="6" borderId="1" xfId="1" applyFont="1" applyFill="1" applyBorder="1" applyAlignment="1">
      <alignment horizontal="center" vertical="center" wrapText="1" shrinkToFit="1"/>
    </xf>
    <xf numFmtId="176" fontId="14" fillId="0" borderId="1" xfId="2" applyNumberFormat="1" applyFont="1" applyFill="1" applyBorder="1" applyAlignment="1">
      <alignment vertical="center"/>
    </xf>
    <xf numFmtId="181" fontId="21" fillId="6" borderId="1" xfId="1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49" fontId="14" fillId="0" borderId="1" xfId="2" applyNumberFormat="1" applyFont="1" applyFill="1" applyBorder="1" applyAlignment="1">
      <alignment horizontal="center" vertical="center" shrinkToFit="1"/>
    </xf>
    <xf numFmtId="0" fontId="21" fillId="6" borderId="5" xfId="0" applyNumberFormat="1" applyFont="1" applyFill="1" applyBorder="1" applyAlignment="1">
      <alignment horizontal="center" vertical="center" wrapText="1" shrinkToFit="1"/>
    </xf>
    <xf numFmtId="0" fontId="21" fillId="6" borderId="5" xfId="0" applyNumberFormat="1" applyFont="1" applyFill="1" applyBorder="1" applyAlignment="1">
      <alignment vertical="center" wrapText="1"/>
    </xf>
    <xf numFmtId="0" fontId="21" fillId="6" borderId="5" xfId="1" applyNumberFormat="1" applyFont="1" applyFill="1" applyBorder="1" applyAlignment="1">
      <alignment horizontal="center" vertical="center" wrapText="1"/>
    </xf>
    <xf numFmtId="0" fontId="21" fillId="6" borderId="5" xfId="1" applyNumberFormat="1" applyFont="1" applyFill="1" applyBorder="1" applyAlignment="1">
      <alignment vertical="center" wrapText="1"/>
    </xf>
    <xf numFmtId="182" fontId="14" fillId="6" borderId="0" xfId="0" applyNumberFormat="1" applyFont="1" applyFill="1" applyBorder="1">
      <alignment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0" borderId="1" xfId="1" applyNumberFormat="1" applyFont="1" applyFill="1" applyBorder="1" applyAlignment="1">
      <alignment vertical="center"/>
    </xf>
    <xf numFmtId="0" fontId="21" fillId="4" borderId="6" xfId="0" applyNumberFormat="1" applyFont="1" applyFill="1" applyBorder="1" applyAlignment="1">
      <alignment horizontal="center" vertical="center" wrapText="1" shrinkToFit="1"/>
    </xf>
    <xf numFmtId="0" fontId="21" fillId="4" borderId="6" xfId="1" applyNumberFormat="1" applyFont="1" applyFill="1" applyBorder="1" applyAlignment="1">
      <alignment horizontal="center" vertical="center" wrapText="1"/>
    </xf>
    <xf numFmtId="0" fontId="21" fillId="4" borderId="5" xfId="0" applyNumberFormat="1" applyFont="1" applyFill="1" applyBorder="1" applyAlignment="1">
      <alignment horizontal="center" vertical="center" wrapText="1" shrinkToFit="1"/>
    </xf>
    <xf numFmtId="0" fontId="21" fillId="4" borderId="5" xfId="0" applyNumberFormat="1" applyFont="1" applyFill="1" applyBorder="1" applyAlignment="1">
      <alignment horizontal="center" vertical="center" wrapText="1"/>
    </xf>
    <xf numFmtId="0" fontId="21" fillId="4" borderId="6" xfId="0" applyNumberFormat="1" applyFont="1" applyFill="1" applyBorder="1" applyAlignment="1">
      <alignment horizontal="center" vertical="center" wrapText="1"/>
    </xf>
    <xf numFmtId="0" fontId="21" fillId="4" borderId="5" xfId="1" applyNumberFormat="1" applyFont="1" applyFill="1" applyBorder="1" applyAlignment="1">
      <alignment horizontal="center" vertical="center" wrapText="1"/>
    </xf>
    <xf numFmtId="181" fontId="21" fillId="4" borderId="5" xfId="1" applyNumberFormat="1" applyFont="1" applyFill="1" applyBorder="1" applyAlignment="1">
      <alignment horizontal="center" vertical="center" wrapText="1" shrinkToFit="1"/>
    </xf>
    <xf numFmtId="181" fontId="21" fillId="4" borderId="6" xfId="1" applyNumberFormat="1" applyFont="1" applyFill="1" applyBorder="1" applyAlignment="1">
      <alignment horizontal="center" vertical="center" wrapText="1" shrinkToFit="1"/>
    </xf>
    <xf numFmtId="177" fontId="8" fillId="0" borderId="0" xfId="1" applyNumberFormat="1" applyFont="1" applyFill="1" applyBorder="1" applyAlignment="1">
      <alignment horizontal="center" vertical="center" shrinkToFit="1"/>
    </xf>
    <xf numFmtId="41" fontId="3" fillId="0" borderId="0" xfId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41" fontId="18" fillId="0" borderId="0" xfId="1" applyFont="1" applyFill="1">
      <alignment vertical="center"/>
    </xf>
    <xf numFmtId="41" fontId="18" fillId="0" borderId="1" xfId="1" applyFont="1" applyFill="1" applyBorder="1" applyAlignment="1">
      <alignment horizontal="center" vertical="center"/>
    </xf>
    <xf numFmtId="181" fontId="21" fillId="2" borderId="1" xfId="1" applyNumberFormat="1" applyFont="1" applyFill="1" applyBorder="1" applyAlignment="1">
      <alignment horizontal="center" vertical="center" wrapText="1" shrinkToFit="1"/>
    </xf>
    <xf numFmtId="181" fontId="21" fillId="2" borderId="4" xfId="1" applyNumberFormat="1" applyFont="1" applyFill="1" applyBorder="1" applyAlignment="1">
      <alignment horizontal="center" vertical="center" wrapText="1" shrinkToFit="1"/>
    </xf>
    <xf numFmtId="0" fontId="21" fillId="2" borderId="1" xfId="0" applyNumberFormat="1" applyFont="1" applyFill="1" applyBorder="1" applyAlignment="1">
      <alignment horizontal="center" vertical="center" wrapText="1" shrinkToFit="1"/>
    </xf>
    <xf numFmtId="180" fontId="21" fillId="2" borderId="1" xfId="0" applyNumberFormat="1" applyFont="1" applyFill="1" applyBorder="1" applyAlignment="1">
      <alignment horizontal="center" vertical="center" wrapText="1" shrinkToFit="1"/>
    </xf>
    <xf numFmtId="0" fontId="21" fillId="2" borderId="4" xfId="0" applyNumberFormat="1" applyFont="1" applyFill="1" applyBorder="1" applyAlignment="1">
      <alignment horizontal="center" vertical="center" wrapText="1" shrinkToFit="1"/>
    </xf>
    <xf numFmtId="41" fontId="21" fillId="7" borderId="3" xfId="1" applyFont="1" applyFill="1" applyBorder="1" applyAlignment="1">
      <alignment horizontal="center" vertical="center"/>
    </xf>
    <xf numFmtId="41" fontId="21" fillId="7" borderId="1" xfId="1" applyFont="1" applyFill="1" applyBorder="1" applyAlignment="1">
      <alignment horizontal="center" vertical="center" shrinkToFit="1"/>
    </xf>
    <xf numFmtId="41" fontId="21" fillId="7" borderId="1" xfId="1" applyNumberFormat="1" applyFont="1" applyFill="1" applyBorder="1" applyAlignment="1">
      <alignment horizontal="right" vertical="center"/>
    </xf>
    <xf numFmtId="41" fontId="21" fillId="2" borderId="3" xfId="1" applyFont="1" applyFill="1" applyBorder="1" applyAlignment="1">
      <alignment horizontal="center" vertical="center"/>
    </xf>
    <xf numFmtId="41" fontId="21" fillId="2" borderId="1" xfId="1" applyNumberFormat="1" applyFont="1" applyFill="1" applyBorder="1" applyAlignment="1">
      <alignment horizontal="right" vertical="center"/>
    </xf>
    <xf numFmtId="0" fontId="24" fillId="2" borderId="3" xfId="1" applyNumberFormat="1" applyFont="1" applyFill="1" applyBorder="1" applyAlignment="1">
      <alignment horizontal="center" vertical="center" wrapText="1"/>
    </xf>
    <xf numFmtId="41" fontId="21" fillId="0" borderId="1" xfId="0" applyNumberFormat="1" applyFont="1" applyBorder="1" applyAlignment="1">
      <alignment horizontal="right" vertical="center"/>
    </xf>
    <xf numFmtId="41" fontId="18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41" fontId="14" fillId="0" borderId="4" xfId="0" applyNumberFormat="1" applyFont="1" applyBorder="1" applyAlignment="1">
      <alignment horizontal="center" vertical="center"/>
    </xf>
    <xf numFmtId="41" fontId="14" fillId="0" borderId="0" xfId="1" applyFont="1" applyAlignment="1">
      <alignment horizontal="center" vertical="center"/>
    </xf>
    <xf numFmtId="41" fontId="14" fillId="6" borderId="0" xfId="1" applyFont="1" applyFill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18" fillId="0" borderId="1" xfId="0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center" vertical="center"/>
    </xf>
    <xf numFmtId="41" fontId="14" fillId="0" borderId="4" xfId="0" applyNumberFormat="1" applyFont="1" applyFill="1" applyBorder="1" applyAlignment="1">
      <alignment horizontal="center" vertical="center"/>
    </xf>
    <xf numFmtId="0" fontId="22" fillId="4" borderId="5" xfId="0" applyNumberFormat="1" applyFont="1" applyFill="1" applyBorder="1" applyAlignment="1">
      <alignment horizontal="center" vertical="center" wrapText="1" shrinkToFit="1"/>
    </xf>
    <xf numFmtId="0" fontId="22" fillId="4" borderId="5" xfId="0" applyNumberFormat="1" applyFont="1" applyFill="1" applyBorder="1" applyAlignment="1">
      <alignment horizontal="center" vertical="center" wrapText="1"/>
    </xf>
    <xf numFmtId="0" fontId="22" fillId="4" borderId="5" xfId="1" applyNumberFormat="1" applyFont="1" applyFill="1" applyBorder="1" applyAlignment="1">
      <alignment horizontal="center" vertical="center" wrapText="1"/>
    </xf>
    <xf numFmtId="181" fontId="22" fillId="4" borderId="5" xfId="1" applyNumberFormat="1" applyFont="1" applyFill="1" applyBorder="1" applyAlignment="1">
      <alignment horizontal="center" vertical="center" wrapText="1" shrinkToFit="1"/>
    </xf>
    <xf numFmtId="0" fontId="22" fillId="4" borderId="6" xfId="0" applyNumberFormat="1" applyFont="1" applyFill="1" applyBorder="1" applyAlignment="1">
      <alignment horizontal="center" vertical="center" wrapText="1" shrinkToFit="1"/>
    </xf>
    <xf numFmtId="0" fontId="22" fillId="4" borderId="6" xfId="0" applyNumberFormat="1" applyFont="1" applyFill="1" applyBorder="1" applyAlignment="1">
      <alignment horizontal="center" vertical="center" wrapText="1"/>
    </xf>
    <xf numFmtId="0" fontId="22" fillId="4" borderId="6" xfId="1" applyNumberFormat="1" applyFont="1" applyFill="1" applyBorder="1" applyAlignment="1">
      <alignment horizontal="center" vertical="center" wrapText="1"/>
    </xf>
    <xf numFmtId="181" fontId="22" fillId="4" borderId="6" xfId="1" applyNumberFormat="1" applyFont="1" applyFill="1" applyBorder="1" applyAlignment="1">
      <alignment horizontal="center" vertical="center" wrapText="1" shrinkToFit="1"/>
    </xf>
    <xf numFmtId="0" fontId="22" fillId="4" borderId="1" xfId="0" applyNumberFormat="1" applyFont="1" applyFill="1" applyBorder="1" applyAlignment="1">
      <alignment horizontal="center" vertical="center" wrapText="1" shrinkToFit="1"/>
    </xf>
    <xf numFmtId="0" fontId="22" fillId="4" borderId="1" xfId="0" applyNumberFormat="1" applyFont="1" applyFill="1" applyBorder="1" applyAlignment="1">
      <alignment vertical="center" wrapText="1"/>
    </xf>
    <xf numFmtId="0" fontId="22" fillId="4" borderId="1" xfId="1" applyNumberFormat="1" applyFont="1" applyFill="1" applyBorder="1" applyAlignment="1">
      <alignment vertical="center" wrapText="1"/>
    </xf>
    <xf numFmtId="0" fontId="22" fillId="4" borderId="1" xfId="1" applyNumberFormat="1" applyFont="1" applyFill="1" applyBorder="1" applyAlignment="1">
      <alignment horizontal="center" vertical="center" wrapText="1"/>
    </xf>
    <xf numFmtId="177" fontId="22" fillId="4" borderId="1" xfId="1" applyNumberFormat="1" applyFont="1" applyFill="1" applyBorder="1" applyAlignment="1">
      <alignment horizontal="center" vertical="center" shrinkToFit="1"/>
    </xf>
    <xf numFmtId="0" fontId="22" fillId="6" borderId="1" xfId="0" applyNumberFormat="1" applyFont="1" applyFill="1" applyBorder="1" applyAlignment="1">
      <alignment horizontal="center" vertical="center" wrapText="1" shrinkToFit="1"/>
    </xf>
    <xf numFmtId="0" fontId="22" fillId="6" borderId="1" xfId="0" applyNumberFormat="1" applyFont="1" applyFill="1" applyBorder="1" applyAlignment="1">
      <alignment vertical="center" wrapText="1"/>
    </xf>
    <xf numFmtId="0" fontId="22" fillId="6" borderId="1" xfId="1" applyNumberFormat="1" applyFont="1" applyFill="1" applyBorder="1" applyAlignment="1">
      <alignment vertical="center" wrapText="1"/>
    </xf>
    <xf numFmtId="0" fontId="22" fillId="6" borderId="1" xfId="1" applyNumberFormat="1" applyFont="1" applyFill="1" applyBorder="1" applyAlignment="1">
      <alignment horizontal="center" vertical="center" wrapText="1"/>
    </xf>
    <xf numFmtId="41" fontId="22" fillId="6" borderId="1" xfId="1" applyFont="1" applyFill="1" applyBorder="1" applyAlignment="1">
      <alignment horizontal="center" vertical="center" shrinkToFit="1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NumberFormat="1" applyFont="1" applyFill="1" applyBorder="1" applyAlignment="1">
      <alignment vertical="center"/>
    </xf>
    <xf numFmtId="0" fontId="18" fillId="0" borderId="1" xfId="1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vertical="center" wrapText="1"/>
    </xf>
    <xf numFmtId="0" fontId="18" fillId="0" borderId="1" xfId="0" applyNumberFormat="1" applyFont="1" applyFill="1" applyBorder="1" applyAlignment="1">
      <alignment vertical="center" wrapText="1"/>
    </xf>
    <xf numFmtId="177" fontId="18" fillId="0" borderId="1" xfId="1" applyNumberFormat="1" applyFont="1" applyFill="1" applyBorder="1" applyAlignment="1">
      <alignment horizontal="center" vertical="center"/>
    </xf>
    <xf numFmtId="0" fontId="18" fillId="3" borderId="1" xfId="2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>
      <alignment horizontal="center" vertical="center"/>
    </xf>
    <xf numFmtId="41" fontId="21" fillId="6" borderId="1" xfId="1" applyFont="1" applyFill="1" applyBorder="1" applyAlignment="1">
      <alignment horizontal="right" vertical="center" wrapText="1" shrinkToFit="1"/>
    </xf>
    <xf numFmtId="41" fontId="21" fillId="6" borderId="1" xfId="1" applyFont="1" applyFill="1" applyBorder="1" applyAlignment="1">
      <alignment horizontal="right" vertical="center" shrinkToFit="1"/>
    </xf>
    <xf numFmtId="0" fontId="0" fillId="0" borderId="0" xfId="0">
      <alignment vertical="center"/>
    </xf>
    <xf numFmtId="0" fontId="21" fillId="6" borderId="1" xfId="0" applyNumberFormat="1" applyFont="1" applyFill="1" applyBorder="1" applyAlignment="1">
      <alignment horizontal="center" vertical="center" wrapText="1" shrinkToFit="1"/>
    </xf>
    <xf numFmtId="0" fontId="21" fillId="6" borderId="1" xfId="0" applyNumberFormat="1" applyFont="1" applyFill="1" applyBorder="1" applyAlignment="1">
      <alignment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vertical="center"/>
    </xf>
    <xf numFmtId="41" fontId="14" fillId="0" borderId="1" xfId="0" applyNumberFormat="1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/>
    </xf>
    <xf numFmtId="0" fontId="18" fillId="0" borderId="1" xfId="0" applyNumberFormat="1" applyFont="1" applyFill="1" applyBorder="1" applyAlignment="1">
      <alignment horizontal="center" vertical="center" wrapText="1" shrinkToFit="1"/>
    </xf>
    <xf numFmtId="0" fontId="14" fillId="3" borderId="1" xfId="0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horizontal="center" vertical="center"/>
    </xf>
    <xf numFmtId="41" fontId="21" fillId="6" borderId="1" xfId="1" applyNumberFormat="1" applyFont="1" applyFill="1" applyBorder="1" applyAlignment="1">
      <alignment horizontal="right" vertical="center" wrapText="1" shrinkToFit="1"/>
    </xf>
    <xf numFmtId="0" fontId="18" fillId="3" borderId="1" xfId="0" applyNumberFormat="1" applyFont="1" applyFill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41" fontId="21" fillId="4" borderId="1" xfId="1" applyFont="1" applyFill="1" applyBorder="1" applyAlignment="1">
      <alignment horizontal="right" vertical="center" wrapText="1" shrinkToFit="1"/>
    </xf>
    <xf numFmtId="0" fontId="21" fillId="2" borderId="1" xfId="0" applyNumberFormat="1" applyFont="1" applyFill="1" applyBorder="1" applyAlignment="1">
      <alignment horizontal="center" vertical="center" wrapText="1" shrinkToFit="1"/>
    </xf>
    <xf numFmtId="41" fontId="21" fillId="6" borderId="1" xfId="1" applyFont="1" applyFill="1" applyBorder="1" applyAlignment="1">
      <alignment vertical="center" shrinkToFit="1"/>
    </xf>
    <xf numFmtId="177" fontId="21" fillId="3" borderId="1" xfId="1" applyNumberFormat="1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5" xfId="0" applyNumberFormat="1" applyFont="1" applyFill="1" applyBorder="1" applyAlignment="1">
      <alignment vertical="center"/>
    </xf>
    <xf numFmtId="0" fontId="26" fillId="0" borderId="0" xfId="0" applyFont="1" applyFill="1">
      <alignment vertical="center"/>
    </xf>
    <xf numFmtId="0" fontId="25" fillId="0" borderId="1" xfId="0" applyNumberFormat="1" applyFont="1" applyFill="1" applyBorder="1" applyAlignment="1">
      <alignment vertical="center" shrinkToFit="1"/>
    </xf>
    <xf numFmtId="0" fontId="25" fillId="0" borderId="1" xfId="0" applyNumberFormat="1" applyFont="1" applyFill="1" applyBorder="1" applyAlignment="1">
      <alignment vertical="center"/>
    </xf>
    <xf numFmtId="0" fontId="25" fillId="0" borderId="1" xfId="1" applyNumberFormat="1" applyFont="1" applyFill="1" applyBorder="1" applyAlignment="1">
      <alignment horizontal="center" vertical="center"/>
    </xf>
    <xf numFmtId="0" fontId="25" fillId="0" borderId="1" xfId="0" applyFont="1" applyFill="1" applyBorder="1">
      <alignment vertical="center"/>
    </xf>
    <xf numFmtId="0" fontId="18" fillId="0" borderId="1" xfId="0" applyFont="1" applyFill="1" applyBorder="1">
      <alignment vertical="center"/>
    </xf>
    <xf numFmtId="0" fontId="18" fillId="0" borderId="1" xfId="0" applyFont="1" applyBorder="1">
      <alignment vertical="center"/>
    </xf>
    <xf numFmtId="177" fontId="14" fillId="0" borderId="1" xfId="0" applyNumberFormat="1" applyFont="1" applyFill="1" applyBorder="1" applyAlignment="1">
      <alignment horizontal="left" vertical="center"/>
    </xf>
    <xf numFmtId="177" fontId="21" fillId="0" borderId="1" xfId="1" applyNumberFormat="1" applyFont="1" applyFill="1" applyBorder="1" applyAlignment="1">
      <alignment horizontal="center" vertical="center"/>
    </xf>
    <xf numFmtId="177" fontId="14" fillId="0" borderId="7" xfId="1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vertical="center" shrinkToFit="1"/>
    </xf>
    <xf numFmtId="0" fontId="14" fillId="0" borderId="1" xfId="2" applyNumberFormat="1" applyFont="1" applyFill="1" applyBorder="1" applyAlignment="1">
      <alignment horizontal="center" vertical="center"/>
    </xf>
    <xf numFmtId="181" fontId="14" fillId="0" borderId="1" xfId="1" applyNumberFormat="1" applyFont="1" applyFill="1" applyBorder="1" applyAlignment="1">
      <alignment horizontal="right" vertical="center"/>
    </xf>
    <xf numFmtId="41" fontId="14" fillId="0" borderId="0" xfId="1" applyFont="1" applyFill="1" applyAlignment="1">
      <alignment horizontal="center" vertical="center"/>
    </xf>
    <xf numFmtId="42" fontId="14" fillId="0" borderId="1" xfId="0" applyNumberFormat="1" applyFont="1" applyFill="1" applyBorder="1" applyAlignment="1">
      <alignment vertical="center" wrapText="1"/>
    </xf>
    <xf numFmtId="42" fontId="18" fillId="0" borderId="1" xfId="0" applyNumberFormat="1" applyFont="1" applyFill="1" applyBorder="1" applyAlignment="1">
      <alignment vertical="center" wrapText="1"/>
    </xf>
    <xf numFmtId="41" fontId="18" fillId="0" borderId="1" xfId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shrinkToFit="1"/>
    </xf>
    <xf numFmtId="184" fontId="18" fillId="0" borderId="1" xfId="0" applyNumberFormat="1" applyFont="1" applyFill="1" applyBorder="1" applyAlignment="1">
      <alignment horizontal="center" vertical="center"/>
    </xf>
    <xf numFmtId="42" fontId="18" fillId="0" borderId="1" xfId="0" applyNumberFormat="1" applyFont="1" applyFill="1" applyBorder="1" applyAlignment="1">
      <alignment vertical="center"/>
    </xf>
    <xf numFmtId="0" fontId="18" fillId="0" borderId="1" xfId="1" applyNumberFormat="1" applyFont="1" applyFill="1" applyBorder="1" applyAlignment="1">
      <alignment horizontal="center" vertical="center" wrapText="1"/>
    </xf>
    <xf numFmtId="41" fontId="18" fillId="0" borderId="1" xfId="1" applyFont="1" applyFill="1" applyBorder="1" applyAlignment="1">
      <alignment horizontal="center" vertical="center" wrapText="1" shrinkToFit="1"/>
    </xf>
    <xf numFmtId="0" fontId="22" fillId="0" borderId="1" xfId="0" applyNumberFormat="1" applyFont="1" applyFill="1" applyBorder="1" applyAlignment="1">
      <alignment horizontal="center" vertical="center"/>
    </xf>
    <xf numFmtId="41" fontId="18" fillId="0" borderId="1" xfId="0" applyNumberFormat="1" applyFont="1" applyFill="1" applyBorder="1" applyAlignment="1">
      <alignment vertical="center" shrinkToFit="1"/>
    </xf>
    <xf numFmtId="177" fontId="18" fillId="0" borderId="1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84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justify" vertical="center"/>
    </xf>
    <xf numFmtId="0" fontId="18" fillId="0" borderId="1" xfId="0" applyFont="1" applyFill="1" applyBorder="1" applyAlignment="1">
      <alignment horizontal="justify" vertical="center"/>
    </xf>
    <xf numFmtId="41" fontId="14" fillId="0" borderId="2" xfId="1" applyFont="1" applyFill="1" applyBorder="1" applyAlignment="1">
      <alignment horizontal="right" vertical="center"/>
    </xf>
    <xf numFmtId="177" fontId="17" fillId="0" borderId="1" xfId="0" applyNumberFormat="1" applyFont="1" applyFill="1" applyBorder="1" applyAlignment="1">
      <alignment horizontal="left" vertical="center"/>
    </xf>
    <xf numFmtId="181" fontId="17" fillId="0" borderId="0" xfId="0" applyNumberFormat="1" applyFont="1" applyFill="1" applyBorder="1" applyAlignment="1">
      <alignment vertical="center"/>
    </xf>
    <xf numFmtId="0" fontId="17" fillId="0" borderId="0" xfId="0" applyFont="1" applyFill="1">
      <alignment vertical="center"/>
    </xf>
    <xf numFmtId="41" fontId="14" fillId="3" borderId="1" xfId="1" applyFont="1" applyFill="1" applyBorder="1" applyAlignment="1">
      <alignment horizontal="right" vertical="center" indent="1"/>
    </xf>
    <xf numFmtId="49" fontId="14" fillId="3" borderId="1" xfId="2" applyNumberFormat="1" applyFont="1" applyFill="1" applyBorder="1" applyAlignment="1">
      <alignment horizontal="center" vertical="center"/>
    </xf>
    <xf numFmtId="41" fontId="14" fillId="3" borderId="1" xfId="1" applyFont="1" applyFill="1" applyBorder="1" applyAlignment="1">
      <alignment horizontal="right" vertical="center"/>
    </xf>
    <xf numFmtId="177" fontId="14" fillId="0" borderId="1" xfId="1" applyNumberFormat="1" applyFont="1" applyFill="1" applyBorder="1" applyAlignment="1">
      <alignment horizontal="left" vertical="center"/>
    </xf>
    <xf numFmtId="0" fontId="14" fillId="0" borderId="5" xfId="1" applyNumberFormat="1" applyFont="1" applyFill="1" applyBorder="1" applyAlignment="1">
      <alignment vertical="center" wrapText="1"/>
    </xf>
    <xf numFmtId="177" fontId="21" fillId="0" borderId="7" xfId="1" applyNumberFormat="1" applyFont="1" applyFill="1" applyBorder="1" applyAlignment="1">
      <alignment horizontal="center" vertical="center"/>
    </xf>
    <xf numFmtId="177" fontId="14" fillId="0" borderId="2" xfId="1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181" fontId="14" fillId="0" borderId="0" xfId="0" applyNumberFormat="1" applyFont="1" applyFill="1" applyBorder="1" applyAlignment="1">
      <alignment vertical="center"/>
    </xf>
    <xf numFmtId="0" fontId="18" fillId="6" borderId="0" xfId="0" applyFont="1" applyFill="1" applyAlignment="1">
      <alignment horizontal="right" vertical="center"/>
    </xf>
    <xf numFmtId="0" fontId="18" fillId="0" borderId="0" xfId="0" applyFont="1" applyAlignment="1">
      <alignment horizontal="right" vertical="center"/>
    </xf>
    <xf numFmtId="41" fontId="18" fillId="0" borderId="1" xfId="1" applyFont="1" applyFill="1" applyBorder="1" applyAlignment="1">
      <alignment horizontal="right" vertical="center" indent="1"/>
    </xf>
    <xf numFmtId="41" fontId="17" fillId="0" borderId="1" xfId="1" applyFont="1" applyFill="1" applyBorder="1" applyAlignment="1">
      <alignment horizontal="right" vertical="center"/>
    </xf>
    <xf numFmtId="41" fontId="21" fillId="0" borderId="2" xfId="1" applyFont="1" applyFill="1" applyBorder="1" applyAlignment="1">
      <alignment horizontal="right" vertical="center"/>
    </xf>
    <xf numFmtId="41" fontId="21" fillId="0" borderId="7" xfId="1" applyFont="1" applyFill="1" applyBorder="1" applyAlignment="1">
      <alignment horizontal="right" vertical="center"/>
    </xf>
    <xf numFmtId="41" fontId="26" fillId="0" borderId="5" xfId="1" applyFont="1" applyFill="1" applyBorder="1" applyAlignment="1">
      <alignment horizontal="right" vertical="center"/>
    </xf>
    <xf numFmtId="41" fontId="21" fillId="6" borderId="5" xfId="1" applyFont="1" applyFill="1" applyBorder="1" applyAlignment="1">
      <alignment horizontal="right" vertical="center" wrapText="1" shrinkToFit="1"/>
    </xf>
    <xf numFmtId="41" fontId="26" fillId="0" borderId="1" xfId="1" applyFont="1" applyFill="1" applyBorder="1" applyAlignment="1">
      <alignment horizontal="right" vertical="center"/>
    </xf>
    <xf numFmtId="41" fontId="21" fillId="4" borderId="1" xfId="1" applyFont="1" applyFill="1" applyBorder="1" applyAlignment="1">
      <alignment horizontal="right" vertical="center" shrinkToFit="1"/>
    </xf>
    <xf numFmtId="41" fontId="14" fillId="0" borderId="1" xfId="1" applyFont="1" applyFill="1" applyBorder="1" applyAlignment="1">
      <alignment horizontal="right" vertical="center" wrapText="1"/>
    </xf>
    <xf numFmtId="41" fontId="22" fillId="4" borderId="1" xfId="1" applyFont="1" applyFill="1" applyBorder="1" applyAlignment="1">
      <alignment horizontal="right" vertical="center" wrapText="1" shrinkToFit="1"/>
    </xf>
    <xf numFmtId="41" fontId="22" fillId="6" borderId="1" xfId="1" applyFont="1" applyFill="1" applyBorder="1" applyAlignment="1">
      <alignment horizontal="right" vertical="center" shrinkToFit="1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 shrinkToFit="1"/>
    </xf>
    <xf numFmtId="41" fontId="14" fillId="0" borderId="1" xfId="1" applyFont="1" applyFill="1" applyBorder="1" applyAlignment="1">
      <alignment horizontal="right" vertical="center" wrapText="1" indent="1"/>
    </xf>
    <xf numFmtId="0" fontId="26" fillId="0" borderId="1" xfId="0" applyNumberFormat="1" applyFont="1" applyFill="1" applyBorder="1" applyAlignment="1">
      <alignment vertical="center" wrapText="1"/>
    </xf>
    <xf numFmtId="0" fontId="26" fillId="0" borderId="1" xfId="0" applyNumberFormat="1" applyFont="1" applyFill="1" applyBorder="1" applyAlignment="1">
      <alignment vertical="center"/>
    </xf>
    <xf numFmtId="0" fontId="26" fillId="0" borderId="1" xfId="1" applyNumberFormat="1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176" fontId="14" fillId="0" borderId="1" xfId="2" applyNumberFormat="1" applyFont="1" applyFill="1" applyBorder="1" applyAlignment="1">
      <alignment vertical="center" wrapText="1"/>
    </xf>
    <xf numFmtId="41" fontId="26" fillId="0" borderId="5" xfId="1" quotePrefix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vertical="center" wrapText="1"/>
    </xf>
    <xf numFmtId="0" fontId="18" fillId="0" borderId="1" xfId="0" applyNumberFormat="1" applyFont="1" applyFill="1" applyBorder="1" applyAlignment="1">
      <alignment vertical="center" shrinkToFit="1"/>
    </xf>
    <xf numFmtId="0" fontId="26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Alignment="1">
      <alignment vertical="center"/>
    </xf>
    <xf numFmtId="0" fontId="11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184" fontId="14" fillId="0" borderId="1" xfId="0" applyNumberFormat="1" applyFont="1" applyFill="1" applyBorder="1" applyAlignment="1">
      <alignment horizontal="left" vertical="center"/>
    </xf>
    <xf numFmtId="0" fontId="26" fillId="0" borderId="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4" fillId="0" borderId="1" xfId="0" applyFont="1" applyFill="1" applyBorder="1" applyAlignment="1">
      <alignment vertical="center" wrapText="1" shrinkToFit="1"/>
    </xf>
    <xf numFmtId="0" fontId="0" fillId="0" borderId="0" xfId="0" applyFont="1">
      <alignment vertical="center"/>
    </xf>
    <xf numFmtId="49" fontId="14" fillId="0" borderId="1" xfId="1" applyNumberFormat="1" applyFont="1" applyFill="1" applyBorder="1" applyAlignment="1">
      <alignment horizontal="left" vertical="center" wrapText="1"/>
    </xf>
    <xf numFmtId="176" fontId="18" fillId="0" borderId="1" xfId="0" applyNumberFormat="1" applyFont="1" applyFill="1" applyBorder="1" applyAlignment="1">
      <alignment vertical="center"/>
    </xf>
    <xf numFmtId="177" fontId="18" fillId="0" borderId="1" xfId="0" applyNumberFormat="1" applyFont="1" applyFill="1" applyBorder="1" applyAlignment="1">
      <alignment vertical="center"/>
    </xf>
    <xf numFmtId="177" fontId="18" fillId="3" borderId="1" xfId="2" applyNumberFormat="1" applyFont="1" applyFill="1" applyBorder="1" applyAlignment="1">
      <alignment horizontal="center" vertical="center"/>
    </xf>
    <xf numFmtId="0" fontId="18" fillId="3" borderId="5" xfId="0" applyNumberFormat="1" applyFont="1" applyFill="1" applyBorder="1" applyAlignment="1">
      <alignment vertical="center"/>
    </xf>
    <xf numFmtId="41" fontId="18" fillId="3" borderId="1" xfId="1" applyFont="1" applyFill="1" applyBorder="1" applyAlignment="1">
      <alignment horizontal="right" vertical="center"/>
    </xf>
    <xf numFmtId="0" fontId="26" fillId="0" borderId="0" xfId="0" applyFont="1">
      <alignment vertical="center"/>
    </xf>
    <xf numFmtId="0" fontId="18" fillId="3" borderId="5" xfId="0" applyNumberFormat="1" applyFont="1" applyFill="1" applyBorder="1" applyAlignment="1">
      <alignment horizontal="center" vertical="center"/>
    </xf>
    <xf numFmtId="176" fontId="18" fillId="0" borderId="5" xfId="0" applyNumberFormat="1" applyFont="1" applyFill="1" applyBorder="1" applyAlignment="1">
      <alignment vertical="center"/>
    </xf>
    <xf numFmtId="41" fontId="17" fillId="0" borderId="1" xfId="1" applyFont="1" applyBorder="1" applyAlignment="1">
      <alignment horizontal="right" vertical="center"/>
    </xf>
    <xf numFmtId="176" fontId="14" fillId="0" borderId="5" xfId="0" applyNumberFormat="1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center"/>
    </xf>
    <xf numFmtId="0" fontId="14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top" wrapText="1"/>
    </xf>
    <xf numFmtId="0" fontId="14" fillId="0" borderId="11" xfId="0" applyNumberFormat="1" applyFont="1" applyFill="1" applyBorder="1" applyAlignment="1">
      <alignment vertical="center"/>
    </xf>
    <xf numFmtId="181" fontId="21" fillId="2" borderId="11" xfId="1" applyNumberFormat="1" applyFont="1" applyFill="1" applyBorder="1" applyAlignment="1">
      <alignment horizontal="center" vertical="center" wrapText="1" shrinkToFit="1"/>
    </xf>
    <xf numFmtId="0" fontId="21" fillId="2" borderId="11" xfId="0" applyNumberFormat="1" applyFont="1" applyFill="1" applyBorder="1" applyAlignment="1">
      <alignment horizontal="center" vertical="center" wrapText="1" shrinkToFit="1"/>
    </xf>
    <xf numFmtId="41" fontId="21" fillId="7" borderId="11" xfId="1" applyNumberFormat="1" applyFont="1" applyFill="1" applyBorder="1" applyAlignment="1">
      <alignment horizontal="center" vertical="center"/>
    </xf>
    <xf numFmtId="41" fontId="14" fillId="0" borderId="11" xfId="0" applyNumberFormat="1" applyFont="1" applyBorder="1" applyAlignment="1">
      <alignment horizontal="center" vertical="center"/>
    </xf>
    <xf numFmtId="41" fontId="14" fillId="0" borderId="11" xfId="0" applyNumberFormat="1" applyFont="1" applyFill="1" applyBorder="1" applyAlignment="1">
      <alignment horizontal="center" vertical="center"/>
    </xf>
    <xf numFmtId="180" fontId="21" fillId="2" borderId="4" xfId="0" applyNumberFormat="1" applyFont="1" applyFill="1" applyBorder="1" applyAlignment="1">
      <alignment horizontal="center" vertical="center" wrapText="1" shrinkToFit="1"/>
    </xf>
    <xf numFmtId="41" fontId="21" fillId="7" borderId="4" xfId="1" applyNumberFormat="1" applyFont="1" applyFill="1" applyBorder="1" applyAlignment="1">
      <alignment horizontal="right" vertical="center"/>
    </xf>
    <xf numFmtId="41" fontId="21" fillId="0" borderId="4" xfId="0" applyNumberFormat="1" applyFont="1" applyBorder="1" applyAlignment="1">
      <alignment horizontal="right" vertical="center"/>
    </xf>
    <xf numFmtId="0" fontId="21" fillId="2" borderId="1" xfId="0" applyNumberFormat="1" applyFont="1" applyFill="1" applyBorder="1" applyAlignment="1">
      <alignment horizontal="center" vertical="center" wrapText="1" shrinkToFit="1"/>
    </xf>
    <xf numFmtId="41" fontId="15" fillId="0" borderId="0" xfId="0" applyNumberFormat="1" applyFont="1" applyBorder="1" applyAlignment="1">
      <alignment horizontal="left"/>
    </xf>
    <xf numFmtId="0" fontId="26" fillId="0" borderId="5" xfId="0" applyNumberFormat="1" applyFont="1" applyFill="1" applyBorder="1" applyAlignment="1">
      <alignment vertical="center" shrinkToFit="1"/>
    </xf>
    <xf numFmtId="41" fontId="25" fillId="0" borderId="1" xfId="1" applyFont="1" applyFill="1" applyBorder="1" applyAlignment="1">
      <alignment horizontal="right" vertical="center"/>
    </xf>
    <xf numFmtId="41" fontId="21" fillId="3" borderId="2" xfId="1" applyFont="1" applyFill="1" applyBorder="1" applyAlignment="1">
      <alignment horizontal="right" vertical="center"/>
    </xf>
    <xf numFmtId="41" fontId="21" fillId="0" borderId="1" xfId="1" applyFont="1" applyFill="1" applyBorder="1" applyAlignment="1">
      <alignment horizontal="right" vertical="center" shrinkToFit="1"/>
    </xf>
    <xf numFmtId="41" fontId="14" fillId="0" borderId="7" xfId="1" applyFont="1" applyFill="1" applyBorder="1" applyAlignment="1">
      <alignment horizontal="right" vertical="center"/>
    </xf>
    <xf numFmtId="41" fontId="14" fillId="3" borderId="1" xfId="1" applyFont="1" applyFill="1" applyBorder="1" applyAlignment="1">
      <alignment horizontal="right" vertical="center" wrapText="1"/>
    </xf>
    <xf numFmtId="41" fontId="18" fillId="0" borderId="1" xfId="0" applyNumberFormat="1" applyFont="1" applyBorder="1">
      <alignment vertical="center"/>
    </xf>
    <xf numFmtId="176" fontId="26" fillId="0" borderId="0" xfId="0" applyNumberFormat="1" applyFont="1" applyFill="1" applyBorder="1" applyAlignment="1"/>
    <xf numFmtId="41" fontId="26" fillId="3" borderId="1" xfId="1" applyFont="1" applyFill="1" applyBorder="1" applyAlignment="1">
      <alignment horizontal="right" vertical="center" indent="1"/>
    </xf>
    <xf numFmtId="0" fontId="26" fillId="0" borderId="0" xfId="0" applyFont="1" applyFill="1" applyBorder="1" applyAlignment="1">
      <alignment vertical="center"/>
    </xf>
    <xf numFmtId="43" fontId="14" fillId="0" borderId="1" xfId="1673" applyFont="1" applyFill="1" applyBorder="1" applyAlignment="1">
      <alignment horizontal="right" vertical="center"/>
    </xf>
    <xf numFmtId="41" fontId="21" fillId="7" borderId="1" xfId="1" applyNumberFormat="1" applyFont="1" applyFill="1" applyBorder="1" applyAlignment="1">
      <alignment horizontal="center" vertical="center" shrinkToFit="1"/>
    </xf>
    <xf numFmtId="0" fontId="14" fillId="0" borderId="1" xfId="0" quotePrefix="1" applyNumberFormat="1" applyFont="1" applyFill="1" applyBorder="1" applyAlignment="1">
      <alignment horizontal="center" vertical="center"/>
    </xf>
    <xf numFmtId="0" fontId="14" fillId="0" borderId="5" xfId="1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7" fontId="31" fillId="9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3" fillId="0" borderId="1" xfId="0" applyFont="1" applyBorder="1">
      <alignment vertical="center"/>
    </xf>
    <xf numFmtId="49" fontId="0" fillId="0" borderId="1" xfId="0" applyNumberFormat="1" applyBorder="1" applyProtection="1">
      <alignment vertical="center"/>
    </xf>
    <xf numFmtId="49" fontId="0" fillId="0" borderId="1" xfId="0" applyNumberFormat="1" applyBorder="1">
      <alignment vertical="center"/>
    </xf>
    <xf numFmtId="0" fontId="34" fillId="0" borderId="0" xfId="0" applyFont="1">
      <alignment vertical="center"/>
    </xf>
    <xf numFmtId="49" fontId="0" fillId="0" borderId="0" xfId="0" applyNumberFormat="1">
      <alignment vertical="center"/>
    </xf>
    <xf numFmtId="0" fontId="11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6" borderId="0" xfId="0" applyFont="1" applyFill="1" applyBorder="1">
      <alignment vertical="center"/>
    </xf>
    <xf numFmtId="0" fontId="18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26" fillId="0" borderId="0" xfId="0" applyFont="1" applyFill="1" applyBorder="1">
      <alignment vertical="center"/>
    </xf>
    <xf numFmtId="0" fontId="26" fillId="0" borderId="0" xfId="0" applyFont="1" applyBorder="1">
      <alignment vertical="center"/>
    </xf>
    <xf numFmtId="0" fontId="18" fillId="0" borderId="2" xfId="0" applyFont="1" applyBorder="1">
      <alignment vertical="center"/>
    </xf>
    <xf numFmtId="41" fontId="26" fillId="0" borderId="1" xfId="1" applyFont="1" applyFill="1" applyBorder="1" applyAlignment="1">
      <alignment horizontal="right" vertical="center" indent="1"/>
    </xf>
    <xf numFmtId="41" fontId="21" fillId="2" borderId="1" xfId="1" applyFont="1" applyFill="1" applyBorder="1" applyAlignment="1">
      <alignment horizontal="center" vertical="center" shrinkToFit="1"/>
    </xf>
    <xf numFmtId="41" fontId="14" fillId="0" borderId="5" xfId="1" applyFont="1" applyFill="1" applyBorder="1" applyAlignment="1">
      <alignment horizontal="right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/>
    </xf>
    <xf numFmtId="41" fontId="21" fillId="5" borderId="1" xfId="1" applyFont="1" applyFill="1" applyBorder="1" applyAlignment="1">
      <alignment horizontal="center" vertical="center" shrinkToFit="1"/>
    </xf>
    <xf numFmtId="41" fontId="21" fillId="2" borderId="1" xfId="1" applyFont="1" applyFill="1" applyBorder="1" applyAlignment="1">
      <alignment horizontal="center" vertical="center" shrinkToFit="1"/>
    </xf>
    <xf numFmtId="0" fontId="23" fillId="8" borderId="16" xfId="0" applyFont="1" applyFill="1" applyBorder="1" applyAlignment="1">
      <alignment horizontal="center" vertical="center"/>
    </xf>
    <xf numFmtId="0" fontId="23" fillId="8" borderId="18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 wrapText="1" shrinkToFit="1"/>
    </xf>
    <xf numFmtId="0" fontId="27" fillId="8" borderId="19" xfId="0" applyFont="1" applyFill="1" applyBorder="1" applyAlignment="1">
      <alignment horizontal="center" vertical="center"/>
    </xf>
    <xf numFmtId="0" fontId="27" fillId="8" borderId="20" xfId="0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8" fillId="8" borderId="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27" fillId="8" borderId="17" xfId="0" applyFont="1" applyFill="1" applyBorder="1" applyAlignment="1">
      <alignment horizontal="center" vertical="center"/>
    </xf>
    <xf numFmtId="0" fontId="27" fillId="8" borderId="13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 shrinkToFit="1"/>
    </xf>
    <xf numFmtId="0" fontId="21" fillId="2" borderId="3" xfId="0" applyNumberFormat="1" applyFont="1" applyFill="1" applyBorder="1" applyAlignment="1">
      <alignment horizontal="center" vertical="center" wrapText="1"/>
    </xf>
    <xf numFmtId="41" fontId="21" fillId="2" borderId="1" xfId="1" applyFont="1" applyFill="1" applyBorder="1" applyAlignment="1">
      <alignment horizontal="center" vertical="center" wrapText="1" shrinkToFit="1"/>
    </xf>
    <xf numFmtId="41" fontId="14" fillId="0" borderId="5" xfId="1" applyFont="1" applyFill="1" applyBorder="1" applyAlignment="1">
      <alignment horizontal="right" vertical="center"/>
    </xf>
    <xf numFmtId="41" fontId="14" fillId="0" borderId="6" xfId="1" applyFont="1" applyFill="1" applyBorder="1" applyAlignment="1">
      <alignment horizontal="right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18" fillId="0" borderId="6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left" vertical="center" shrinkToFit="1"/>
    </xf>
    <xf numFmtId="0" fontId="18" fillId="0" borderId="6" xfId="0" applyNumberFormat="1" applyFont="1" applyFill="1" applyBorder="1" applyAlignment="1">
      <alignment horizontal="left" vertical="center" shrinkToFit="1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left" vertical="center"/>
    </xf>
    <xf numFmtId="0" fontId="18" fillId="0" borderId="8" xfId="0" applyNumberFormat="1" applyFont="1" applyFill="1" applyBorder="1" applyAlignment="1">
      <alignment horizontal="left" vertical="center"/>
    </xf>
    <xf numFmtId="0" fontId="18" fillId="0" borderId="6" xfId="0" applyNumberFormat="1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32" fillId="9" borderId="5" xfId="0" applyFont="1" applyFill="1" applyBorder="1" applyAlignment="1">
      <alignment horizontal="center" vertical="center"/>
    </xf>
    <xf numFmtId="0" fontId="32" fillId="9" borderId="6" xfId="0" applyFont="1" applyFill="1" applyBorder="1" applyAlignment="1">
      <alignment horizontal="center" vertical="center"/>
    </xf>
    <xf numFmtId="177" fontId="31" fillId="9" borderId="1" xfId="0" applyNumberFormat="1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 wrapText="1"/>
    </xf>
    <xf numFmtId="177" fontId="31" fillId="9" borderId="1" xfId="0" applyNumberFormat="1" applyFont="1" applyFill="1" applyBorder="1" applyAlignment="1">
      <alignment horizontal="center" vertical="center" wrapText="1"/>
    </xf>
    <xf numFmtId="49" fontId="31" fillId="9" borderId="1" xfId="0" applyNumberFormat="1" applyFont="1" applyFill="1" applyBorder="1" applyAlignment="1">
      <alignment horizontal="center" vertical="center"/>
    </xf>
    <xf numFmtId="0" fontId="31" fillId="9" borderId="1" xfId="0" applyFont="1" applyFill="1" applyBorder="1" applyAlignment="1" applyProtection="1">
      <alignment horizontal="center" vertical="center"/>
      <protection locked="0"/>
    </xf>
    <xf numFmtId="0" fontId="32" fillId="9" borderId="1" xfId="0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horizontal="center" vertical="center"/>
    </xf>
    <xf numFmtId="0" fontId="31" fillId="9" borderId="2" xfId="0" applyFont="1" applyFill="1" applyBorder="1" applyAlignment="1">
      <alignment horizontal="center" vertical="center"/>
    </xf>
    <xf numFmtId="0" fontId="31" fillId="9" borderId="21" xfId="0" applyFont="1" applyFill="1" applyBorder="1" applyAlignment="1">
      <alignment horizontal="center" vertical="center"/>
    </xf>
    <xf numFmtId="0" fontId="31" fillId="9" borderId="11" xfId="0" applyFont="1" applyFill="1" applyBorder="1" applyAlignment="1">
      <alignment horizontal="center" vertical="center"/>
    </xf>
    <xf numFmtId="0" fontId="32" fillId="9" borderId="2" xfId="0" applyFont="1" applyFill="1" applyBorder="1" applyAlignment="1">
      <alignment horizontal="center" vertical="center"/>
    </xf>
    <xf numFmtId="0" fontId="32" fillId="9" borderId="11" xfId="0" applyFont="1" applyFill="1" applyBorder="1" applyAlignment="1">
      <alignment horizontal="center" vertical="center"/>
    </xf>
    <xf numFmtId="0" fontId="31" fillId="10" borderId="5" xfId="0" applyFont="1" applyFill="1" applyBorder="1" applyAlignment="1">
      <alignment horizontal="center" vertical="center"/>
    </xf>
    <xf numFmtId="0" fontId="31" fillId="10" borderId="8" xfId="0" applyFont="1" applyFill="1" applyBorder="1" applyAlignment="1">
      <alignment horizontal="center" vertical="center"/>
    </xf>
    <xf numFmtId="0" fontId="31" fillId="10" borderId="6" xfId="0" applyFont="1" applyFill="1" applyBorder="1" applyAlignment="1">
      <alignment horizontal="center" vertical="center"/>
    </xf>
    <xf numFmtId="41" fontId="21" fillId="0" borderId="1" xfId="1" applyFont="1" applyFill="1" applyBorder="1" applyAlignment="1">
      <alignment horizontal="right" vertical="center"/>
    </xf>
    <xf numFmtId="41" fontId="21" fillId="0" borderId="1" xfId="1" applyFont="1" applyFill="1" applyBorder="1" applyAlignment="1">
      <alignment horizontal="right" vertical="center" wrapText="1" shrinkToFit="1"/>
    </xf>
    <xf numFmtId="41" fontId="21" fillId="0" borderId="4" xfId="1" applyFont="1" applyFill="1" applyBorder="1" applyAlignment="1">
      <alignment horizontal="right" vertical="center"/>
    </xf>
    <xf numFmtId="41" fontId="21" fillId="0" borderId="1" xfId="1" applyFont="1" applyFill="1" applyBorder="1" applyAlignment="1">
      <alignment horizontal="center" vertical="center"/>
    </xf>
    <xf numFmtId="41" fontId="21" fillId="3" borderId="1" xfId="1" applyFont="1" applyFill="1" applyBorder="1" applyAlignment="1">
      <alignment horizontal="right" vertical="center"/>
    </xf>
    <xf numFmtId="41" fontId="21" fillId="0" borderId="1" xfId="1" applyFont="1" applyBorder="1" applyAlignment="1">
      <alignment horizontal="right" vertical="center"/>
    </xf>
    <xf numFmtId="41" fontId="14" fillId="0" borderId="1" xfId="1" applyNumberFormat="1" applyFont="1" applyFill="1" applyBorder="1" applyAlignment="1">
      <alignment horizontal="right" vertical="center"/>
    </xf>
    <xf numFmtId="181" fontId="14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22" fillId="6" borderId="1" xfId="1" applyFont="1" applyFill="1" applyBorder="1" applyAlignment="1">
      <alignment horizontal="right" vertical="center" wrapText="1" shrinkToFit="1"/>
    </xf>
    <xf numFmtId="0" fontId="18" fillId="0" borderId="5" xfId="1" applyNumberFormat="1" applyFont="1" applyFill="1" applyBorder="1" applyAlignment="1">
      <alignment horizontal="center" vertical="center"/>
    </xf>
    <xf numFmtId="41" fontId="18" fillId="0" borderId="5" xfId="1" applyFont="1" applyFill="1" applyBorder="1" applyAlignment="1">
      <alignment horizontal="right" vertical="center"/>
    </xf>
    <xf numFmtId="0" fontId="18" fillId="0" borderId="5" xfId="0" applyNumberFormat="1" applyFont="1" applyFill="1" applyBorder="1" applyAlignment="1">
      <alignment vertical="center"/>
    </xf>
    <xf numFmtId="41" fontId="18" fillId="0" borderId="1" xfId="1" quotePrefix="1" applyFont="1" applyFill="1" applyBorder="1" applyAlignment="1">
      <alignment horizontal="right" vertical="center"/>
    </xf>
    <xf numFmtId="41" fontId="18" fillId="0" borderId="5" xfId="1" quotePrefix="1" applyFont="1" applyFill="1" applyBorder="1" applyAlignment="1">
      <alignment horizontal="right" vertical="center"/>
    </xf>
    <xf numFmtId="0" fontId="18" fillId="0" borderId="5" xfId="0" applyFont="1" applyFill="1" applyBorder="1" applyAlignment="1">
      <alignment vertical="center" wrapText="1"/>
    </xf>
    <xf numFmtId="0" fontId="22" fillId="6" borderId="5" xfId="0" applyNumberFormat="1" applyFont="1" applyFill="1" applyBorder="1" applyAlignment="1">
      <alignment horizontal="center" vertical="center" wrapText="1" shrinkToFit="1"/>
    </xf>
    <xf numFmtId="0" fontId="22" fillId="6" borderId="5" xfId="0" applyNumberFormat="1" applyFont="1" applyFill="1" applyBorder="1" applyAlignment="1">
      <alignment vertical="center" wrapText="1"/>
    </xf>
    <xf numFmtId="0" fontId="22" fillId="6" borderId="5" xfId="1" applyNumberFormat="1" applyFont="1" applyFill="1" applyBorder="1" applyAlignment="1">
      <alignment vertical="center" wrapText="1"/>
    </xf>
    <xf numFmtId="41" fontId="22" fillId="6" borderId="5" xfId="1" applyFont="1" applyFill="1" applyBorder="1" applyAlignment="1">
      <alignment horizontal="right" vertical="center" wrapText="1" shrinkToFit="1"/>
    </xf>
    <xf numFmtId="0" fontId="18" fillId="0" borderId="5" xfId="0" applyNumberFormat="1" applyFont="1" applyFill="1" applyBorder="1" applyAlignment="1">
      <alignment vertical="center" shrinkToFit="1"/>
    </xf>
    <xf numFmtId="0" fontId="22" fillId="6" borderId="5" xfId="1" applyNumberFormat="1" applyFont="1" applyFill="1" applyBorder="1" applyAlignment="1">
      <alignment horizontal="center" vertical="center" wrapText="1"/>
    </xf>
    <xf numFmtId="41" fontId="18" fillId="3" borderId="1" xfId="1" applyFont="1" applyFill="1" applyBorder="1" applyAlignment="1">
      <alignment horizontal="right" vertical="center" indent="1"/>
    </xf>
    <xf numFmtId="41" fontId="18" fillId="0" borderId="2" xfId="1" applyFont="1" applyFill="1" applyBorder="1" applyAlignment="1">
      <alignment horizontal="right" vertical="center"/>
    </xf>
    <xf numFmtId="177" fontId="18" fillId="0" borderId="2" xfId="1" applyNumberFormat="1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41" fontId="18" fillId="0" borderId="1" xfId="0" applyNumberFormat="1" applyFont="1" applyFill="1" applyBorder="1" applyAlignment="1">
      <alignment horizontal="left" vertical="center" shrinkToFit="1"/>
    </xf>
    <xf numFmtId="0" fontId="18" fillId="0" borderId="1" xfId="2" applyNumberFormat="1" applyFont="1" applyFill="1" applyBorder="1" applyAlignment="1">
      <alignment horizontal="center" vertical="center"/>
    </xf>
    <xf numFmtId="41" fontId="22" fillId="0" borderId="7" xfId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horizontal="left" vertical="center"/>
    </xf>
    <xf numFmtId="41" fontId="22" fillId="4" borderId="1" xfId="1" applyNumberFormat="1" applyFont="1" applyFill="1" applyBorder="1" applyAlignment="1">
      <alignment horizontal="center" vertical="center" wrapText="1" shrinkToFit="1"/>
    </xf>
    <xf numFmtId="41" fontId="22" fillId="4" borderId="1" xfId="1" applyNumberFormat="1" applyFont="1" applyFill="1" applyBorder="1" applyAlignment="1">
      <alignment horizontal="right" vertical="center" wrapText="1" shrinkToFit="1"/>
    </xf>
    <xf numFmtId="0" fontId="22" fillId="6" borderId="1" xfId="0" applyNumberFormat="1" applyFont="1" applyFill="1" applyBorder="1" applyAlignment="1">
      <alignment horizontal="right" vertical="center" wrapText="1" shrinkToFit="1"/>
    </xf>
    <xf numFmtId="0" fontId="22" fillId="6" borderId="1" xfId="0" applyNumberFormat="1" applyFont="1" applyFill="1" applyBorder="1" applyAlignment="1">
      <alignment horizontal="right" vertical="center" wrapText="1"/>
    </xf>
    <xf numFmtId="0" fontId="22" fillId="6" borderId="1" xfId="1" applyNumberFormat="1" applyFont="1" applyFill="1" applyBorder="1" applyAlignment="1">
      <alignment horizontal="right" vertical="center" wrapText="1"/>
    </xf>
    <xf numFmtId="0" fontId="18" fillId="7" borderId="1" xfId="1" applyNumberFormat="1" applyFont="1" applyFill="1" applyBorder="1" applyAlignment="1">
      <alignment vertical="center" wrapText="1"/>
    </xf>
    <xf numFmtId="41" fontId="22" fillId="0" borderId="1" xfId="1" applyFont="1" applyFill="1" applyBorder="1" applyAlignment="1">
      <alignment horizontal="right" vertical="center" shrinkToFit="1"/>
    </xf>
    <xf numFmtId="0" fontId="18" fillId="0" borderId="1" xfId="0" quotePrefix="1" applyNumberFormat="1" applyFont="1" applyFill="1" applyBorder="1" applyAlignment="1">
      <alignment horizontal="center" vertical="center"/>
    </xf>
    <xf numFmtId="41" fontId="18" fillId="0" borderId="1" xfId="1" applyNumberFormat="1" applyFont="1" applyFill="1" applyBorder="1" applyAlignment="1">
      <alignment horizontal="right" vertical="center"/>
    </xf>
    <xf numFmtId="41" fontId="22" fillId="6" borderId="1" xfId="1" applyNumberFormat="1" applyFont="1" applyFill="1" applyBorder="1" applyAlignment="1">
      <alignment horizontal="right" vertical="center" wrapText="1" shrinkToFit="1"/>
    </xf>
    <xf numFmtId="0" fontId="18" fillId="3" borderId="1" xfId="1" applyNumberFormat="1" applyFont="1" applyFill="1" applyBorder="1" applyAlignment="1">
      <alignment horizontal="center" vertical="center"/>
    </xf>
    <xf numFmtId="41" fontId="22" fillId="3" borderId="2" xfId="1" applyFont="1" applyFill="1" applyBorder="1" applyAlignment="1">
      <alignment horizontal="right" vertical="center"/>
    </xf>
    <xf numFmtId="177" fontId="22" fillId="3" borderId="1" xfId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178" fontId="18" fillId="0" borderId="1" xfId="2" applyNumberFormat="1" applyFont="1" applyFill="1" applyBorder="1" applyAlignment="1">
      <alignment horizontal="center" vertical="center"/>
    </xf>
    <xf numFmtId="41" fontId="22" fillId="4" borderId="1" xfId="1" applyFont="1" applyFill="1" applyBorder="1" applyAlignment="1">
      <alignment horizontal="center" vertical="center" shrinkToFit="1"/>
    </xf>
    <xf numFmtId="0" fontId="18" fillId="0" borderId="5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18" fillId="0" borderId="1" xfId="0" applyNumberFormat="1" applyFont="1" applyFill="1" applyBorder="1" applyAlignment="1">
      <alignment horizontal="left" vertical="center"/>
    </xf>
    <xf numFmtId="49" fontId="18" fillId="0" borderId="1" xfId="2" applyNumberFormat="1" applyFont="1" applyFill="1" applyBorder="1" applyAlignment="1">
      <alignment horizontal="center" vertical="center"/>
    </xf>
    <xf numFmtId="41" fontId="18" fillId="3" borderId="1" xfId="1" applyFont="1" applyFill="1" applyBorder="1" applyAlignment="1">
      <alignment horizontal="right" vertical="center" wrapText="1"/>
    </xf>
    <xf numFmtId="176" fontId="18" fillId="0" borderId="5" xfId="0" applyNumberFormat="1" applyFont="1" applyFill="1" applyBorder="1" applyAlignment="1">
      <alignment horizontal="left" vertical="center"/>
    </xf>
    <xf numFmtId="41" fontId="18" fillId="3" borderId="5" xfId="1" applyFont="1" applyFill="1" applyBorder="1" applyAlignment="1">
      <alignment horizontal="right" vertical="center" wrapText="1"/>
    </xf>
    <xf numFmtId="41" fontId="18" fillId="3" borderId="5" xfId="1" applyFont="1" applyFill="1" applyBorder="1" applyAlignment="1">
      <alignment horizontal="right" vertical="center"/>
    </xf>
    <xf numFmtId="0" fontId="38" fillId="0" borderId="1" xfId="0" applyNumberFormat="1" applyFont="1" applyFill="1" applyBorder="1" applyAlignment="1">
      <alignment horizontal="left" vertical="center" wrapText="1"/>
    </xf>
    <xf numFmtId="41" fontId="18" fillId="0" borderId="1" xfId="1" applyFont="1" applyFill="1" applyBorder="1" applyAlignment="1">
      <alignment horizontal="right" vertical="center" wrapText="1"/>
    </xf>
    <xf numFmtId="0" fontId="18" fillId="0" borderId="8" xfId="0" applyNumberFormat="1" applyFont="1" applyFill="1" applyBorder="1" applyAlignment="1">
      <alignment horizontal="left" vertical="center" shrinkToFit="1"/>
    </xf>
    <xf numFmtId="41" fontId="18" fillId="0" borderId="6" xfId="1" applyFont="1" applyFill="1" applyBorder="1" applyAlignment="1">
      <alignment horizontal="right" vertical="center"/>
    </xf>
    <xf numFmtId="41" fontId="18" fillId="0" borderId="0" xfId="1" applyFont="1" applyFill="1" applyAlignment="1">
      <alignment horizontal="right" vertical="center"/>
    </xf>
    <xf numFmtId="0" fontId="18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justify" vertical="center"/>
    </xf>
    <xf numFmtId="0" fontId="18" fillId="0" borderId="1" xfId="1" applyNumberFormat="1" applyFont="1" applyFill="1" applyBorder="1" applyAlignment="1">
      <alignment horizontal="left" vertical="center" wrapText="1"/>
    </xf>
    <xf numFmtId="41" fontId="18" fillId="0" borderId="1" xfId="1" applyFont="1" applyFill="1" applyBorder="1" applyAlignment="1">
      <alignment horizontal="right" vertical="center" wrapText="1" shrinkToFit="1"/>
    </xf>
    <xf numFmtId="41" fontId="22" fillId="6" borderId="1" xfId="1" applyFont="1" applyFill="1" applyBorder="1" applyAlignment="1">
      <alignment vertical="center" shrinkToFit="1"/>
    </xf>
    <xf numFmtId="0" fontId="18" fillId="0" borderId="1" xfId="0" applyFont="1" applyFill="1" applyBorder="1" applyAlignment="1">
      <alignment horizontal="left" vertical="top"/>
    </xf>
    <xf numFmtId="0" fontId="18" fillId="0" borderId="1" xfId="0" applyFont="1" applyFill="1" applyBorder="1" applyAlignment="1">
      <alignment vertical="top" wrapText="1"/>
    </xf>
    <xf numFmtId="0" fontId="18" fillId="0" borderId="1" xfId="0" applyNumberFormat="1" applyFont="1" applyFill="1" applyBorder="1" applyAlignment="1">
      <alignment horizontal="left" vertical="center"/>
    </xf>
    <xf numFmtId="184" fontId="18" fillId="0" borderId="5" xfId="0" applyNumberFormat="1" applyFont="1" applyFill="1" applyBorder="1" applyAlignment="1">
      <alignment horizontal="center" vertical="center"/>
    </xf>
    <xf numFmtId="184" fontId="18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justify" vertical="center"/>
    </xf>
    <xf numFmtId="0" fontId="18" fillId="3" borderId="1" xfId="0" applyNumberFormat="1" applyFont="1" applyFill="1" applyBorder="1" applyAlignment="1">
      <alignment horizontal="left" vertical="center"/>
    </xf>
    <xf numFmtId="177" fontId="22" fillId="6" borderId="1" xfId="1" applyNumberFormat="1" applyFont="1" applyFill="1" applyBorder="1" applyAlignment="1">
      <alignment horizontal="center" vertical="center" shrinkToFit="1"/>
    </xf>
    <xf numFmtId="184" fontId="18" fillId="3" borderId="1" xfId="0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left" vertical="center"/>
    </xf>
    <xf numFmtId="0" fontId="18" fillId="0" borderId="11" xfId="0" applyFont="1" applyBorder="1">
      <alignment vertical="center"/>
    </xf>
    <xf numFmtId="0" fontId="18" fillId="0" borderId="10" xfId="0" applyNumberFormat="1" applyFont="1" applyFill="1" applyBorder="1" applyAlignment="1">
      <alignment horizontal="left" vertical="center"/>
    </xf>
  </cellXfs>
  <cellStyles count="1677">
    <cellStyle name="쉼표" xfId="1673" builtinId="3"/>
    <cellStyle name="쉼표 [0]" xfId="1" builtinId="6"/>
    <cellStyle name="쉼표 [0] 10" xfId="5" xr:uid="{00000000-0005-0000-0000-000002000000}"/>
    <cellStyle name="쉼표 [0] 10 2" xfId="6" xr:uid="{00000000-0005-0000-0000-000003000000}"/>
    <cellStyle name="쉼표 [0] 10 2 2" xfId="985" xr:uid="{00000000-0005-0000-0000-000004000000}"/>
    <cellStyle name="쉼표 [0] 10 3" xfId="984" xr:uid="{00000000-0005-0000-0000-000005000000}"/>
    <cellStyle name="쉼표 [0] 100" xfId="7" xr:uid="{00000000-0005-0000-0000-000006000000}"/>
    <cellStyle name="쉼표 [0] 100 2" xfId="8" xr:uid="{00000000-0005-0000-0000-000007000000}"/>
    <cellStyle name="쉼표 [0] 100 2 2" xfId="987" xr:uid="{00000000-0005-0000-0000-000008000000}"/>
    <cellStyle name="쉼표 [0] 100 3" xfId="986" xr:uid="{00000000-0005-0000-0000-000009000000}"/>
    <cellStyle name="쉼표 [0] 101" xfId="9" xr:uid="{00000000-0005-0000-0000-00000A000000}"/>
    <cellStyle name="쉼표 [0] 101 2" xfId="10" xr:uid="{00000000-0005-0000-0000-00000B000000}"/>
    <cellStyle name="쉼표 [0] 101 2 2" xfId="989" xr:uid="{00000000-0005-0000-0000-00000C000000}"/>
    <cellStyle name="쉼표 [0] 101 3" xfId="988" xr:uid="{00000000-0005-0000-0000-00000D000000}"/>
    <cellStyle name="쉼표 [0] 102" xfId="11" xr:uid="{00000000-0005-0000-0000-00000E000000}"/>
    <cellStyle name="쉼표 [0] 102 2" xfId="12" xr:uid="{00000000-0005-0000-0000-00000F000000}"/>
    <cellStyle name="쉼표 [0] 102 2 2" xfId="991" xr:uid="{00000000-0005-0000-0000-000010000000}"/>
    <cellStyle name="쉼표 [0] 102 3" xfId="990" xr:uid="{00000000-0005-0000-0000-000011000000}"/>
    <cellStyle name="쉼표 [0] 103" xfId="13" xr:uid="{00000000-0005-0000-0000-000012000000}"/>
    <cellStyle name="쉼표 [0] 103 2" xfId="14" xr:uid="{00000000-0005-0000-0000-000013000000}"/>
    <cellStyle name="쉼표 [0] 103 2 2" xfId="993" xr:uid="{00000000-0005-0000-0000-000014000000}"/>
    <cellStyle name="쉼표 [0] 103 3" xfId="992" xr:uid="{00000000-0005-0000-0000-000015000000}"/>
    <cellStyle name="쉼표 [0] 104" xfId="15" xr:uid="{00000000-0005-0000-0000-000016000000}"/>
    <cellStyle name="쉼표 [0] 104 2" xfId="16" xr:uid="{00000000-0005-0000-0000-000017000000}"/>
    <cellStyle name="쉼표 [0] 104 2 2" xfId="995" xr:uid="{00000000-0005-0000-0000-000018000000}"/>
    <cellStyle name="쉼표 [0] 104 3" xfId="994" xr:uid="{00000000-0005-0000-0000-000019000000}"/>
    <cellStyle name="쉼표 [0] 105" xfId="17" xr:uid="{00000000-0005-0000-0000-00001A000000}"/>
    <cellStyle name="쉼표 [0] 105 2" xfId="18" xr:uid="{00000000-0005-0000-0000-00001B000000}"/>
    <cellStyle name="쉼표 [0] 105 2 2" xfId="997" xr:uid="{00000000-0005-0000-0000-00001C000000}"/>
    <cellStyle name="쉼표 [0] 105 3" xfId="996" xr:uid="{00000000-0005-0000-0000-00001D000000}"/>
    <cellStyle name="쉼표 [0] 106" xfId="19" xr:uid="{00000000-0005-0000-0000-00001E000000}"/>
    <cellStyle name="쉼표 [0] 106 2" xfId="20" xr:uid="{00000000-0005-0000-0000-00001F000000}"/>
    <cellStyle name="쉼표 [0] 106 2 2" xfId="999" xr:uid="{00000000-0005-0000-0000-000020000000}"/>
    <cellStyle name="쉼표 [0] 106 3" xfId="998" xr:uid="{00000000-0005-0000-0000-000021000000}"/>
    <cellStyle name="쉼표 [0] 107" xfId="21" xr:uid="{00000000-0005-0000-0000-000022000000}"/>
    <cellStyle name="쉼표 [0] 107 2" xfId="22" xr:uid="{00000000-0005-0000-0000-000023000000}"/>
    <cellStyle name="쉼표 [0] 107 2 2" xfId="1001" xr:uid="{00000000-0005-0000-0000-000024000000}"/>
    <cellStyle name="쉼표 [0] 107 3" xfId="1000" xr:uid="{00000000-0005-0000-0000-000025000000}"/>
    <cellStyle name="쉼표 [0] 108" xfId="23" xr:uid="{00000000-0005-0000-0000-000026000000}"/>
    <cellStyle name="쉼표 [0] 108 2" xfId="24" xr:uid="{00000000-0005-0000-0000-000027000000}"/>
    <cellStyle name="쉼표 [0] 108 2 2" xfId="1003" xr:uid="{00000000-0005-0000-0000-000028000000}"/>
    <cellStyle name="쉼표 [0] 108 3" xfId="1002" xr:uid="{00000000-0005-0000-0000-000029000000}"/>
    <cellStyle name="쉼표 [0] 109" xfId="25" xr:uid="{00000000-0005-0000-0000-00002A000000}"/>
    <cellStyle name="쉼표 [0] 109 2" xfId="26" xr:uid="{00000000-0005-0000-0000-00002B000000}"/>
    <cellStyle name="쉼표 [0] 109 2 2" xfId="1005" xr:uid="{00000000-0005-0000-0000-00002C000000}"/>
    <cellStyle name="쉼표 [0] 109 3" xfId="1004" xr:uid="{00000000-0005-0000-0000-00002D000000}"/>
    <cellStyle name="쉼표 [0] 11" xfId="27" xr:uid="{00000000-0005-0000-0000-00002E000000}"/>
    <cellStyle name="쉼표 [0] 11 2" xfId="28" xr:uid="{00000000-0005-0000-0000-00002F000000}"/>
    <cellStyle name="쉼표 [0] 11 2 2" xfId="1007" xr:uid="{00000000-0005-0000-0000-000030000000}"/>
    <cellStyle name="쉼표 [0] 11 3" xfId="1006" xr:uid="{00000000-0005-0000-0000-000031000000}"/>
    <cellStyle name="쉼표 [0] 110" xfId="29" xr:uid="{00000000-0005-0000-0000-000032000000}"/>
    <cellStyle name="쉼표 [0] 110 2" xfId="30" xr:uid="{00000000-0005-0000-0000-000033000000}"/>
    <cellStyle name="쉼표 [0] 110 2 2" xfId="1009" xr:uid="{00000000-0005-0000-0000-000034000000}"/>
    <cellStyle name="쉼표 [0] 110 3" xfId="1008" xr:uid="{00000000-0005-0000-0000-000035000000}"/>
    <cellStyle name="쉼표 [0] 111" xfId="31" xr:uid="{00000000-0005-0000-0000-000036000000}"/>
    <cellStyle name="쉼표 [0] 111 2" xfId="32" xr:uid="{00000000-0005-0000-0000-000037000000}"/>
    <cellStyle name="쉼표 [0] 111 2 2" xfId="1011" xr:uid="{00000000-0005-0000-0000-000038000000}"/>
    <cellStyle name="쉼표 [0] 111 3" xfId="1010" xr:uid="{00000000-0005-0000-0000-000039000000}"/>
    <cellStyle name="쉼표 [0] 112" xfId="33" xr:uid="{00000000-0005-0000-0000-00003A000000}"/>
    <cellStyle name="쉼표 [0] 112 2" xfId="34" xr:uid="{00000000-0005-0000-0000-00003B000000}"/>
    <cellStyle name="쉼표 [0] 112 2 2" xfId="1013" xr:uid="{00000000-0005-0000-0000-00003C000000}"/>
    <cellStyle name="쉼표 [0] 112 3" xfId="1012" xr:uid="{00000000-0005-0000-0000-00003D000000}"/>
    <cellStyle name="쉼표 [0] 113" xfId="35" xr:uid="{00000000-0005-0000-0000-00003E000000}"/>
    <cellStyle name="쉼표 [0] 113 2" xfId="36" xr:uid="{00000000-0005-0000-0000-00003F000000}"/>
    <cellStyle name="쉼표 [0] 113 2 2" xfId="1015" xr:uid="{00000000-0005-0000-0000-000040000000}"/>
    <cellStyle name="쉼표 [0] 113 3" xfId="1014" xr:uid="{00000000-0005-0000-0000-000041000000}"/>
    <cellStyle name="쉼표 [0] 114" xfId="37" xr:uid="{00000000-0005-0000-0000-000042000000}"/>
    <cellStyle name="쉼표 [0] 114 2" xfId="38" xr:uid="{00000000-0005-0000-0000-000043000000}"/>
    <cellStyle name="쉼표 [0] 114 2 2" xfId="1017" xr:uid="{00000000-0005-0000-0000-000044000000}"/>
    <cellStyle name="쉼표 [0] 114 3" xfId="1016" xr:uid="{00000000-0005-0000-0000-000045000000}"/>
    <cellStyle name="쉼표 [0] 115" xfId="39" xr:uid="{00000000-0005-0000-0000-000046000000}"/>
    <cellStyle name="쉼표 [0] 115 2" xfId="40" xr:uid="{00000000-0005-0000-0000-000047000000}"/>
    <cellStyle name="쉼표 [0] 115 2 2" xfId="1019" xr:uid="{00000000-0005-0000-0000-000048000000}"/>
    <cellStyle name="쉼표 [0] 115 3" xfId="1018" xr:uid="{00000000-0005-0000-0000-000049000000}"/>
    <cellStyle name="쉼표 [0] 116" xfId="41" xr:uid="{00000000-0005-0000-0000-00004A000000}"/>
    <cellStyle name="쉼표 [0] 116 2" xfId="42" xr:uid="{00000000-0005-0000-0000-00004B000000}"/>
    <cellStyle name="쉼표 [0] 116 2 2" xfId="1021" xr:uid="{00000000-0005-0000-0000-00004C000000}"/>
    <cellStyle name="쉼표 [0] 116 3" xfId="1020" xr:uid="{00000000-0005-0000-0000-00004D000000}"/>
    <cellStyle name="쉼표 [0] 117" xfId="43" xr:uid="{00000000-0005-0000-0000-00004E000000}"/>
    <cellStyle name="쉼표 [0] 117 2" xfId="44" xr:uid="{00000000-0005-0000-0000-00004F000000}"/>
    <cellStyle name="쉼표 [0] 117 2 2" xfId="1023" xr:uid="{00000000-0005-0000-0000-000050000000}"/>
    <cellStyle name="쉼표 [0] 117 3" xfId="1022" xr:uid="{00000000-0005-0000-0000-000051000000}"/>
    <cellStyle name="쉼표 [0] 118" xfId="45" xr:uid="{00000000-0005-0000-0000-000052000000}"/>
    <cellStyle name="쉼표 [0] 118 2" xfId="46" xr:uid="{00000000-0005-0000-0000-000053000000}"/>
    <cellStyle name="쉼표 [0] 118 2 2" xfId="1025" xr:uid="{00000000-0005-0000-0000-000054000000}"/>
    <cellStyle name="쉼표 [0] 118 3" xfId="1024" xr:uid="{00000000-0005-0000-0000-000055000000}"/>
    <cellStyle name="쉼표 [0] 119" xfId="47" xr:uid="{00000000-0005-0000-0000-000056000000}"/>
    <cellStyle name="쉼표 [0] 119 2" xfId="48" xr:uid="{00000000-0005-0000-0000-000057000000}"/>
    <cellStyle name="쉼표 [0] 119 2 2" xfId="1027" xr:uid="{00000000-0005-0000-0000-000058000000}"/>
    <cellStyle name="쉼표 [0] 119 3" xfId="1026" xr:uid="{00000000-0005-0000-0000-000059000000}"/>
    <cellStyle name="쉼표 [0] 12" xfId="2" xr:uid="{00000000-0005-0000-0000-00005A000000}"/>
    <cellStyle name="쉼표 [0] 12 10" xfId="49" xr:uid="{00000000-0005-0000-0000-00005B000000}"/>
    <cellStyle name="쉼표 [0] 12 10 2" xfId="1028" xr:uid="{00000000-0005-0000-0000-00005C000000}"/>
    <cellStyle name="쉼표 [0] 12 100" xfId="50" xr:uid="{00000000-0005-0000-0000-00005D000000}"/>
    <cellStyle name="쉼표 [0] 12 100 2" xfId="1029" xr:uid="{00000000-0005-0000-0000-00005E000000}"/>
    <cellStyle name="쉼표 [0] 12 101" xfId="51" xr:uid="{00000000-0005-0000-0000-00005F000000}"/>
    <cellStyle name="쉼표 [0] 12 101 2" xfId="1030" xr:uid="{00000000-0005-0000-0000-000060000000}"/>
    <cellStyle name="쉼표 [0] 12 102" xfId="52" xr:uid="{00000000-0005-0000-0000-000061000000}"/>
    <cellStyle name="쉼표 [0] 12 102 2" xfId="1031" xr:uid="{00000000-0005-0000-0000-000062000000}"/>
    <cellStyle name="쉼표 [0] 12 103" xfId="53" xr:uid="{00000000-0005-0000-0000-000063000000}"/>
    <cellStyle name="쉼표 [0] 12 103 2" xfId="1032" xr:uid="{00000000-0005-0000-0000-000064000000}"/>
    <cellStyle name="쉼표 [0] 12 104" xfId="54" xr:uid="{00000000-0005-0000-0000-000065000000}"/>
    <cellStyle name="쉼표 [0] 12 104 2" xfId="1033" xr:uid="{00000000-0005-0000-0000-000066000000}"/>
    <cellStyle name="쉼표 [0] 12 105" xfId="55" xr:uid="{00000000-0005-0000-0000-000067000000}"/>
    <cellStyle name="쉼표 [0] 12 105 2" xfId="1034" xr:uid="{00000000-0005-0000-0000-000068000000}"/>
    <cellStyle name="쉼표 [0] 12 106" xfId="56" xr:uid="{00000000-0005-0000-0000-000069000000}"/>
    <cellStyle name="쉼표 [0] 12 106 2" xfId="1035" xr:uid="{00000000-0005-0000-0000-00006A000000}"/>
    <cellStyle name="쉼표 [0] 12 107" xfId="57" xr:uid="{00000000-0005-0000-0000-00006B000000}"/>
    <cellStyle name="쉼표 [0] 12 107 2" xfId="1036" xr:uid="{00000000-0005-0000-0000-00006C000000}"/>
    <cellStyle name="쉼표 [0] 12 108" xfId="58" xr:uid="{00000000-0005-0000-0000-00006D000000}"/>
    <cellStyle name="쉼표 [0] 12 108 2" xfId="1037" xr:uid="{00000000-0005-0000-0000-00006E000000}"/>
    <cellStyle name="쉼표 [0] 12 109" xfId="59" xr:uid="{00000000-0005-0000-0000-00006F000000}"/>
    <cellStyle name="쉼표 [0] 12 109 2" xfId="1038" xr:uid="{00000000-0005-0000-0000-000070000000}"/>
    <cellStyle name="쉼표 [0] 12 11" xfId="60" xr:uid="{00000000-0005-0000-0000-000071000000}"/>
    <cellStyle name="쉼표 [0] 12 11 2" xfId="1039" xr:uid="{00000000-0005-0000-0000-000072000000}"/>
    <cellStyle name="쉼표 [0] 12 110" xfId="61" xr:uid="{00000000-0005-0000-0000-000073000000}"/>
    <cellStyle name="쉼표 [0] 12 110 2" xfId="1040" xr:uid="{00000000-0005-0000-0000-000074000000}"/>
    <cellStyle name="쉼표 [0] 12 111" xfId="62" xr:uid="{00000000-0005-0000-0000-000075000000}"/>
    <cellStyle name="쉼표 [0] 12 111 2" xfId="1041" xr:uid="{00000000-0005-0000-0000-000076000000}"/>
    <cellStyle name="쉼표 [0] 12 112" xfId="63" xr:uid="{00000000-0005-0000-0000-000077000000}"/>
    <cellStyle name="쉼표 [0] 12 112 2" xfId="1042" xr:uid="{00000000-0005-0000-0000-000078000000}"/>
    <cellStyle name="쉼표 [0] 12 113" xfId="64" xr:uid="{00000000-0005-0000-0000-000079000000}"/>
    <cellStyle name="쉼표 [0] 12 113 2" xfId="1043" xr:uid="{00000000-0005-0000-0000-00007A000000}"/>
    <cellStyle name="쉼표 [0] 12 114" xfId="65" xr:uid="{00000000-0005-0000-0000-00007B000000}"/>
    <cellStyle name="쉼표 [0] 12 114 2" xfId="1044" xr:uid="{00000000-0005-0000-0000-00007C000000}"/>
    <cellStyle name="쉼표 [0] 12 115" xfId="66" xr:uid="{00000000-0005-0000-0000-00007D000000}"/>
    <cellStyle name="쉼표 [0] 12 115 2" xfId="1045" xr:uid="{00000000-0005-0000-0000-00007E000000}"/>
    <cellStyle name="쉼표 [0] 12 116" xfId="67" xr:uid="{00000000-0005-0000-0000-00007F000000}"/>
    <cellStyle name="쉼표 [0] 12 116 2" xfId="1046" xr:uid="{00000000-0005-0000-0000-000080000000}"/>
    <cellStyle name="쉼표 [0] 12 117" xfId="68" xr:uid="{00000000-0005-0000-0000-000081000000}"/>
    <cellStyle name="쉼표 [0] 12 117 2" xfId="1047" xr:uid="{00000000-0005-0000-0000-000082000000}"/>
    <cellStyle name="쉼표 [0] 12 118" xfId="69" xr:uid="{00000000-0005-0000-0000-000083000000}"/>
    <cellStyle name="쉼표 [0] 12 118 2" xfId="1048" xr:uid="{00000000-0005-0000-0000-000084000000}"/>
    <cellStyle name="쉼표 [0] 12 119" xfId="70" xr:uid="{00000000-0005-0000-0000-000085000000}"/>
    <cellStyle name="쉼표 [0] 12 119 2" xfId="1049" xr:uid="{00000000-0005-0000-0000-000086000000}"/>
    <cellStyle name="쉼표 [0] 12 12" xfId="71" xr:uid="{00000000-0005-0000-0000-000087000000}"/>
    <cellStyle name="쉼표 [0] 12 12 2" xfId="1050" xr:uid="{00000000-0005-0000-0000-000088000000}"/>
    <cellStyle name="쉼표 [0] 12 120" xfId="72" xr:uid="{00000000-0005-0000-0000-000089000000}"/>
    <cellStyle name="쉼표 [0] 12 120 2" xfId="1051" xr:uid="{00000000-0005-0000-0000-00008A000000}"/>
    <cellStyle name="쉼표 [0] 12 121" xfId="73" xr:uid="{00000000-0005-0000-0000-00008B000000}"/>
    <cellStyle name="쉼표 [0] 12 121 2" xfId="1052" xr:uid="{00000000-0005-0000-0000-00008C000000}"/>
    <cellStyle name="쉼표 [0] 12 122" xfId="74" xr:uid="{00000000-0005-0000-0000-00008D000000}"/>
    <cellStyle name="쉼표 [0] 12 122 2" xfId="1053" xr:uid="{00000000-0005-0000-0000-00008E000000}"/>
    <cellStyle name="쉼표 [0] 12 123" xfId="75" xr:uid="{00000000-0005-0000-0000-00008F000000}"/>
    <cellStyle name="쉼표 [0] 12 123 2" xfId="1054" xr:uid="{00000000-0005-0000-0000-000090000000}"/>
    <cellStyle name="쉼표 [0] 12 124" xfId="76" xr:uid="{00000000-0005-0000-0000-000091000000}"/>
    <cellStyle name="쉼표 [0] 12 124 2" xfId="1055" xr:uid="{00000000-0005-0000-0000-000092000000}"/>
    <cellStyle name="쉼표 [0] 12 125" xfId="77" xr:uid="{00000000-0005-0000-0000-000093000000}"/>
    <cellStyle name="쉼표 [0] 12 125 2" xfId="1056" xr:uid="{00000000-0005-0000-0000-000094000000}"/>
    <cellStyle name="쉼표 [0] 12 126" xfId="78" xr:uid="{00000000-0005-0000-0000-000095000000}"/>
    <cellStyle name="쉼표 [0] 12 126 2" xfId="1057" xr:uid="{00000000-0005-0000-0000-000096000000}"/>
    <cellStyle name="쉼표 [0] 12 127" xfId="79" xr:uid="{00000000-0005-0000-0000-000097000000}"/>
    <cellStyle name="쉼표 [0] 12 127 2" xfId="1058" xr:uid="{00000000-0005-0000-0000-000098000000}"/>
    <cellStyle name="쉼표 [0] 12 128" xfId="80" xr:uid="{00000000-0005-0000-0000-000099000000}"/>
    <cellStyle name="쉼표 [0] 12 128 2" xfId="1059" xr:uid="{00000000-0005-0000-0000-00009A000000}"/>
    <cellStyle name="쉼표 [0] 12 129" xfId="81" xr:uid="{00000000-0005-0000-0000-00009B000000}"/>
    <cellStyle name="쉼표 [0] 12 129 2" xfId="1060" xr:uid="{00000000-0005-0000-0000-00009C000000}"/>
    <cellStyle name="쉼표 [0] 12 13" xfId="82" xr:uid="{00000000-0005-0000-0000-00009D000000}"/>
    <cellStyle name="쉼표 [0] 12 13 2" xfId="1061" xr:uid="{00000000-0005-0000-0000-00009E000000}"/>
    <cellStyle name="쉼표 [0] 12 130" xfId="83" xr:uid="{00000000-0005-0000-0000-00009F000000}"/>
    <cellStyle name="쉼표 [0] 12 130 2" xfId="1062" xr:uid="{00000000-0005-0000-0000-0000A0000000}"/>
    <cellStyle name="쉼표 [0] 12 131" xfId="84" xr:uid="{00000000-0005-0000-0000-0000A1000000}"/>
    <cellStyle name="쉼표 [0] 12 131 2" xfId="1063" xr:uid="{00000000-0005-0000-0000-0000A2000000}"/>
    <cellStyle name="쉼표 [0] 12 132" xfId="85" xr:uid="{00000000-0005-0000-0000-0000A3000000}"/>
    <cellStyle name="쉼표 [0] 12 132 2" xfId="1064" xr:uid="{00000000-0005-0000-0000-0000A4000000}"/>
    <cellStyle name="쉼표 [0] 12 133" xfId="86" xr:uid="{00000000-0005-0000-0000-0000A5000000}"/>
    <cellStyle name="쉼표 [0] 12 133 2" xfId="1065" xr:uid="{00000000-0005-0000-0000-0000A6000000}"/>
    <cellStyle name="쉼표 [0] 12 134" xfId="87" xr:uid="{00000000-0005-0000-0000-0000A7000000}"/>
    <cellStyle name="쉼표 [0] 12 134 2" xfId="1066" xr:uid="{00000000-0005-0000-0000-0000A8000000}"/>
    <cellStyle name="쉼표 [0] 12 135" xfId="88" xr:uid="{00000000-0005-0000-0000-0000A9000000}"/>
    <cellStyle name="쉼표 [0] 12 135 2" xfId="1067" xr:uid="{00000000-0005-0000-0000-0000AA000000}"/>
    <cellStyle name="쉼표 [0] 12 136" xfId="89" xr:uid="{00000000-0005-0000-0000-0000AB000000}"/>
    <cellStyle name="쉼표 [0] 12 136 2" xfId="1068" xr:uid="{00000000-0005-0000-0000-0000AC000000}"/>
    <cellStyle name="쉼표 [0] 12 137" xfId="90" xr:uid="{00000000-0005-0000-0000-0000AD000000}"/>
    <cellStyle name="쉼표 [0] 12 137 2" xfId="1069" xr:uid="{00000000-0005-0000-0000-0000AE000000}"/>
    <cellStyle name="쉼표 [0] 12 138" xfId="91" xr:uid="{00000000-0005-0000-0000-0000AF000000}"/>
    <cellStyle name="쉼표 [0] 12 138 2" xfId="1070" xr:uid="{00000000-0005-0000-0000-0000B0000000}"/>
    <cellStyle name="쉼표 [0] 12 139" xfId="92" xr:uid="{00000000-0005-0000-0000-0000B1000000}"/>
    <cellStyle name="쉼표 [0] 12 139 2" xfId="1071" xr:uid="{00000000-0005-0000-0000-0000B2000000}"/>
    <cellStyle name="쉼표 [0] 12 14" xfId="93" xr:uid="{00000000-0005-0000-0000-0000B3000000}"/>
    <cellStyle name="쉼표 [0] 12 14 2" xfId="1072" xr:uid="{00000000-0005-0000-0000-0000B4000000}"/>
    <cellStyle name="쉼표 [0] 12 140" xfId="94" xr:uid="{00000000-0005-0000-0000-0000B5000000}"/>
    <cellStyle name="쉼표 [0] 12 140 2" xfId="1073" xr:uid="{00000000-0005-0000-0000-0000B6000000}"/>
    <cellStyle name="쉼표 [0] 12 141" xfId="95" xr:uid="{00000000-0005-0000-0000-0000B7000000}"/>
    <cellStyle name="쉼표 [0] 12 141 2" xfId="1074" xr:uid="{00000000-0005-0000-0000-0000B8000000}"/>
    <cellStyle name="쉼표 [0] 12 142" xfId="96" xr:uid="{00000000-0005-0000-0000-0000B9000000}"/>
    <cellStyle name="쉼표 [0] 12 142 2" xfId="1075" xr:uid="{00000000-0005-0000-0000-0000BA000000}"/>
    <cellStyle name="쉼표 [0] 12 143" xfId="97" xr:uid="{00000000-0005-0000-0000-0000BB000000}"/>
    <cellStyle name="쉼표 [0] 12 143 2" xfId="1076" xr:uid="{00000000-0005-0000-0000-0000BC000000}"/>
    <cellStyle name="쉼표 [0] 12 144" xfId="98" xr:uid="{00000000-0005-0000-0000-0000BD000000}"/>
    <cellStyle name="쉼표 [0] 12 144 2" xfId="1077" xr:uid="{00000000-0005-0000-0000-0000BE000000}"/>
    <cellStyle name="쉼표 [0] 12 145" xfId="99" xr:uid="{00000000-0005-0000-0000-0000BF000000}"/>
    <cellStyle name="쉼표 [0] 12 145 2" xfId="1078" xr:uid="{00000000-0005-0000-0000-0000C0000000}"/>
    <cellStyle name="쉼표 [0] 12 146" xfId="100" xr:uid="{00000000-0005-0000-0000-0000C1000000}"/>
    <cellStyle name="쉼표 [0] 12 146 2" xfId="1079" xr:uid="{00000000-0005-0000-0000-0000C2000000}"/>
    <cellStyle name="쉼표 [0] 12 147" xfId="101" xr:uid="{00000000-0005-0000-0000-0000C3000000}"/>
    <cellStyle name="쉼표 [0] 12 147 2" xfId="1080" xr:uid="{00000000-0005-0000-0000-0000C4000000}"/>
    <cellStyle name="쉼표 [0] 12 148" xfId="102" xr:uid="{00000000-0005-0000-0000-0000C5000000}"/>
    <cellStyle name="쉼표 [0] 12 148 2" xfId="1081" xr:uid="{00000000-0005-0000-0000-0000C6000000}"/>
    <cellStyle name="쉼표 [0] 12 149" xfId="103" xr:uid="{00000000-0005-0000-0000-0000C7000000}"/>
    <cellStyle name="쉼표 [0] 12 149 2" xfId="1082" xr:uid="{00000000-0005-0000-0000-0000C8000000}"/>
    <cellStyle name="쉼표 [0] 12 15" xfId="104" xr:uid="{00000000-0005-0000-0000-0000C9000000}"/>
    <cellStyle name="쉼표 [0] 12 15 2" xfId="1083" xr:uid="{00000000-0005-0000-0000-0000CA000000}"/>
    <cellStyle name="쉼표 [0] 12 150" xfId="105" xr:uid="{00000000-0005-0000-0000-0000CB000000}"/>
    <cellStyle name="쉼표 [0] 12 150 2" xfId="1084" xr:uid="{00000000-0005-0000-0000-0000CC000000}"/>
    <cellStyle name="쉼표 [0] 12 151" xfId="106" xr:uid="{00000000-0005-0000-0000-0000CD000000}"/>
    <cellStyle name="쉼표 [0] 12 151 2" xfId="1085" xr:uid="{00000000-0005-0000-0000-0000CE000000}"/>
    <cellStyle name="쉼표 [0] 12 152" xfId="107" xr:uid="{00000000-0005-0000-0000-0000CF000000}"/>
    <cellStyle name="쉼표 [0] 12 152 2" xfId="1086" xr:uid="{00000000-0005-0000-0000-0000D0000000}"/>
    <cellStyle name="쉼표 [0] 12 153" xfId="108" xr:uid="{00000000-0005-0000-0000-0000D1000000}"/>
    <cellStyle name="쉼표 [0] 12 153 2" xfId="1087" xr:uid="{00000000-0005-0000-0000-0000D2000000}"/>
    <cellStyle name="쉼표 [0] 12 154" xfId="109" xr:uid="{00000000-0005-0000-0000-0000D3000000}"/>
    <cellStyle name="쉼표 [0] 12 154 2" xfId="1088" xr:uid="{00000000-0005-0000-0000-0000D4000000}"/>
    <cellStyle name="쉼표 [0] 12 155" xfId="110" xr:uid="{00000000-0005-0000-0000-0000D5000000}"/>
    <cellStyle name="쉼표 [0] 12 155 2" xfId="1089" xr:uid="{00000000-0005-0000-0000-0000D6000000}"/>
    <cellStyle name="쉼표 [0] 12 156" xfId="111" xr:uid="{00000000-0005-0000-0000-0000D7000000}"/>
    <cellStyle name="쉼표 [0] 12 156 2" xfId="1090" xr:uid="{00000000-0005-0000-0000-0000D8000000}"/>
    <cellStyle name="쉼표 [0] 12 157" xfId="112" xr:uid="{00000000-0005-0000-0000-0000D9000000}"/>
    <cellStyle name="쉼표 [0] 12 157 2" xfId="1091" xr:uid="{00000000-0005-0000-0000-0000DA000000}"/>
    <cellStyle name="쉼표 [0] 12 158" xfId="113" xr:uid="{00000000-0005-0000-0000-0000DB000000}"/>
    <cellStyle name="쉼표 [0] 12 158 2" xfId="1092" xr:uid="{00000000-0005-0000-0000-0000DC000000}"/>
    <cellStyle name="쉼표 [0] 12 159" xfId="114" xr:uid="{00000000-0005-0000-0000-0000DD000000}"/>
    <cellStyle name="쉼표 [0] 12 159 2" xfId="1093" xr:uid="{00000000-0005-0000-0000-0000DE000000}"/>
    <cellStyle name="쉼표 [0] 12 16" xfId="115" xr:uid="{00000000-0005-0000-0000-0000DF000000}"/>
    <cellStyle name="쉼표 [0] 12 16 2" xfId="1094" xr:uid="{00000000-0005-0000-0000-0000E0000000}"/>
    <cellStyle name="쉼표 [0] 12 160" xfId="116" xr:uid="{00000000-0005-0000-0000-0000E1000000}"/>
    <cellStyle name="쉼표 [0] 12 160 2" xfId="1095" xr:uid="{00000000-0005-0000-0000-0000E2000000}"/>
    <cellStyle name="쉼표 [0] 12 161" xfId="117" xr:uid="{00000000-0005-0000-0000-0000E3000000}"/>
    <cellStyle name="쉼표 [0] 12 161 2" xfId="1096" xr:uid="{00000000-0005-0000-0000-0000E4000000}"/>
    <cellStyle name="쉼표 [0] 12 162" xfId="118" xr:uid="{00000000-0005-0000-0000-0000E5000000}"/>
    <cellStyle name="쉼표 [0] 12 162 2" xfId="1097" xr:uid="{00000000-0005-0000-0000-0000E6000000}"/>
    <cellStyle name="쉼표 [0] 12 163" xfId="119" xr:uid="{00000000-0005-0000-0000-0000E7000000}"/>
    <cellStyle name="쉼표 [0] 12 163 2" xfId="1098" xr:uid="{00000000-0005-0000-0000-0000E8000000}"/>
    <cellStyle name="쉼표 [0] 12 164" xfId="120" xr:uid="{00000000-0005-0000-0000-0000E9000000}"/>
    <cellStyle name="쉼표 [0] 12 164 2" xfId="1099" xr:uid="{00000000-0005-0000-0000-0000EA000000}"/>
    <cellStyle name="쉼표 [0] 12 165" xfId="121" xr:uid="{00000000-0005-0000-0000-0000EB000000}"/>
    <cellStyle name="쉼표 [0] 12 165 2" xfId="1100" xr:uid="{00000000-0005-0000-0000-0000EC000000}"/>
    <cellStyle name="쉼표 [0] 12 166" xfId="122" xr:uid="{00000000-0005-0000-0000-0000ED000000}"/>
    <cellStyle name="쉼표 [0] 12 166 2" xfId="1101" xr:uid="{00000000-0005-0000-0000-0000EE000000}"/>
    <cellStyle name="쉼표 [0] 12 167" xfId="123" xr:uid="{00000000-0005-0000-0000-0000EF000000}"/>
    <cellStyle name="쉼표 [0] 12 167 2" xfId="1102" xr:uid="{00000000-0005-0000-0000-0000F0000000}"/>
    <cellStyle name="쉼표 [0] 12 168" xfId="124" xr:uid="{00000000-0005-0000-0000-0000F1000000}"/>
    <cellStyle name="쉼표 [0] 12 168 2" xfId="1103" xr:uid="{00000000-0005-0000-0000-0000F2000000}"/>
    <cellStyle name="쉼표 [0] 12 169" xfId="125" xr:uid="{00000000-0005-0000-0000-0000F3000000}"/>
    <cellStyle name="쉼표 [0] 12 169 2" xfId="1104" xr:uid="{00000000-0005-0000-0000-0000F4000000}"/>
    <cellStyle name="쉼표 [0] 12 17" xfId="126" xr:uid="{00000000-0005-0000-0000-0000F5000000}"/>
    <cellStyle name="쉼표 [0] 12 17 2" xfId="1105" xr:uid="{00000000-0005-0000-0000-0000F6000000}"/>
    <cellStyle name="쉼표 [0] 12 170" xfId="127" xr:uid="{00000000-0005-0000-0000-0000F7000000}"/>
    <cellStyle name="쉼표 [0] 12 170 2" xfId="1106" xr:uid="{00000000-0005-0000-0000-0000F8000000}"/>
    <cellStyle name="쉼표 [0] 12 171" xfId="128" xr:uid="{00000000-0005-0000-0000-0000F9000000}"/>
    <cellStyle name="쉼표 [0] 12 171 2" xfId="1107" xr:uid="{00000000-0005-0000-0000-0000FA000000}"/>
    <cellStyle name="쉼표 [0] 12 172" xfId="129" xr:uid="{00000000-0005-0000-0000-0000FB000000}"/>
    <cellStyle name="쉼표 [0] 12 172 2" xfId="1108" xr:uid="{00000000-0005-0000-0000-0000FC000000}"/>
    <cellStyle name="쉼표 [0] 12 173" xfId="130" xr:uid="{00000000-0005-0000-0000-0000FD000000}"/>
    <cellStyle name="쉼표 [0] 12 173 2" xfId="1109" xr:uid="{00000000-0005-0000-0000-0000FE000000}"/>
    <cellStyle name="쉼표 [0] 12 174" xfId="982" xr:uid="{00000000-0005-0000-0000-0000FF000000}"/>
    <cellStyle name="쉼표 [0] 12 18" xfId="131" xr:uid="{00000000-0005-0000-0000-000000010000}"/>
    <cellStyle name="쉼표 [0] 12 18 2" xfId="1110" xr:uid="{00000000-0005-0000-0000-000001010000}"/>
    <cellStyle name="쉼표 [0] 12 19" xfId="132" xr:uid="{00000000-0005-0000-0000-000002010000}"/>
    <cellStyle name="쉼표 [0] 12 19 2" xfId="1111" xr:uid="{00000000-0005-0000-0000-000003010000}"/>
    <cellStyle name="쉼표 [0] 12 2" xfId="133" xr:uid="{00000000-0005-0000-0000-000004010000}"/>
    <cellStyle name="쉼표 [0] 12 2 2" xfId="979" xr:uid="{00000000-0005-0000-0000-000005010000}"/>
    <cellStyle name="쉼표 [0] 12 2 2 2" xfId="1670" xr:uid="{00000000-0005-0000-0000-000006010000}"/>
    <cellStyle name="쉼표 [0] 12 2 3" xfId="1112" xr:uid="{00000000-0005-0000-0000-000007010000}"/>
    <cellStyle name="쉼표 [0] 12 20" xfId="134" xr:uid="{00000000-0005-0000-0000-000008010000}"/>
    <cellStyle name="쉼표 [0] 12 20 2" xfId="1113" xr:uid="{00000000-0005-0000-0000-000009010000}"/>
    <cellStyle name="쉼표 [0] 12 21" xfId="135" xr:uid="{00000000-0005-0000-0000-00000A010000}"/>
    <cellStyle name="쉼표 [0] 12 21 2" xfId="1114" xr:uid="{00000000-0005-0000-0000-00000B010000}"/>
    <cellStyle name="쉼표 [0] 12 22" xfId="136" xr:uid="{00000000-0005-0000-0000-00000C010000}"/>
    <cellStyle name="쉼표 [0] 12 22 2" xfId="1115" xr:uid="{00000000-0005-0000-0000-00000D010000}"/>
    <cellStyle name="쉼표 [0] 12 23" xfId="137" xr:uid="{00000000-0005-0000-0000-00000E010000}"/>
    <cellStyle name="쉼표 [0] 12 23 2" xfId="1116" xr:uid="{00000000-0005-0000-0000-00000F010000}"/>
    <cellStyle name="쉼표 [0] 12 24" xfId="138" xr:uid="{00000000-0005-0000-0000-000010010000}"/>
    <cellStyle name="쉼표 [0] 12 24 2" xfId="1117" xr:uid="{00000000-0005-0000-0000-000011010000}"/>
    <cellStyle name="쉼표 [0] 12 25" xfId="139" xr:uid="{00000000-0005-0000-0000-000012010000}"/>
    <cellStyle name="쉼표 [0] 12 25 2" xfId="1118" xr:uid="{00000000-0005-0000-0000-000013010000}"/>
    <cellStyle name="쉼표 [0] 12 26" xfId="140" xr:uid="{00000000-0005-0000-0000-000014010000}"/>
    <cellStyle name="쉼표 [0] 12 26 2" xfId="1119" xr:uid="{00000000-0005-0000-0000-000015010000}"/>
    <cellStyle name="쉼표 [0] 12 27" xfId="141" xr:uid="{00000000-0005-0000-0000-000016010000}"/>
    <cellStyle name="쉼표 [0] 12 27 2" xfId="1120" xr:uid="{00000000-0005-0000-0000-000017010000}"/>
    <cellStyle name="쉼표 [0] 12 28" xfId="142" xr:uid="{00000000-0005-0000-0000-000018010000}"/>
    <cellStyle name="쉼표 [0] 12 28 2" xfId="1121" xr:uid="{00000000-0005-0000-0000-000019010000}"/>
    <cellStyle name="쉼표 [0] 12 29" xfId="143" xr:uid="{00000000-0005-0000-0000-00001A010000}"/>
    <cellStyle name="쉼표 [0] 12 29 2" xfId="1122" xr:uid="{00000000-0005-0000-0000-00001B010000}"/>
    <cellStyle name="쉼표 [0] 12 3" xfId="144" xr:uid="{00000000-0005-0000-0000-00001C010000}"/>
    <cellStyle name="쉼표 [0] 12 3 2" xfId="1123" xr:uid="{00000000-0005-0000-0000-00001D010000}"/>
    <cellStyle name="쉼표 [0] 12 30" xfId="145" xr:uid="{00000000-0005-0000-0000-00001E010000}"/>
    <cellStyle name="쉼표 [0] 12 30 2" xfId="1124" xr:uid="{00000000-0005-0000-0000-00001F010000}"/>
    <cellStyle name="쉼표 [0] 12 31" xfId="146" xr:uid="{00000000-0005-0000-0000-000020010000}"/>
    <cellStyle name="쉼표 [0] 12 31 2" xfId="1125" xr:uid="{00000000-0005-0000-0000-000021010000}"/>
    <cellStyle name="쉼표 [0] 12 32" xfId="147" xr:uid="{00000000-0005-0000-0000-000022010000}"/>
    <cellStyle name="쉼표 [0] 12 32 2" xfId="1126" xr:uid="{00000000-0005-0000-0000-000023010000}"/>
    <cellStyle name="쉼표 [0] 12 33" xfId="148" xr:uid="{00000000-0005-0000-0000-000024010000}"/>
    <cellStyle name="쉼표 [0] 12 33 2" xfId="1127" xr:uid="{00000000-0005-0000-0000-000025010000}"/>
    <cellStyle name="쉼표 [0] 12 34" xfId="149" xr:uid="{00000000-0005-0000-0000-000026010000}"/>
    <cellStyle name="쉼표 [0] 12 34 2" xfId="1128" xr:uid="{00000000-0005-0000-0000-000027010000}"/>
    <cellStyle name="쉼표 [0] 12 35" xfId="150" xr:uid="{00000000-0005-0000-0000-000028010000}"/>
    <cellStyle name="쉼표 [0] 12 35 2" xfId="1129" xr:uid="{00000000-0005-0000-0000-000029010000}"/>
    <cellStyle name="쉼표 [0] 12 36" xfId="151" xr:uid="{00000000-0005-0000-0000-00002A010000}"/>
    <cellStyle name="쉼표 [0] 12 36 2" xfId="1130" xr:uid="{00000000-0005-0000-0000-00002B010000}"/>
    <cellStyle name="쉼표 [0] 12 37" xfId="152" xr:uid="{00000000-0005-0000-0000-00002C010000}"/>
    <cellStyle name="쉼표 [0] 12 37 2" xfId="1131" xr:uid="{00000000-0005-0000-0000-00002D010000}"/>
    <cellStyle name="쉼표 [0] 12 38" xfId="153" xr:uid="{00000000-0005-0000-0000-00002E010000}"/>
    <cellStyle name="쉼표 [0] 12 38 2" xfId="1132" xr:uid="{00000000-0005-0000-0000-00002F010000}"/>
    <cellStyle name="쉼표 [0] 12 39" xfId="154" xr:uid="{00000000-0005-0000-0000-000030010000}"/>
    <cellStyle name="쉼표 [0] 12 39 2" xfId="1133" xr:uid="{00000000-0005-0000-0000-000031010000}"/>
    <cellStyle name="쉼표 [0] 12 4" xfId="155" xr:uid="{00000000-0005-0000-0000-000032010000}"/>
    <cellStyle name="쉼표 [0] 12 4 2" xfId="1134" xr:uid="{00000000-0005-0000-0000-000033010000}"/>
    <cellStyle name="쉼표 [0] 12 40" xfId="156" xr:uid="{00000000-0005-0000-0000-000034010000}"/>
    <cellStyle name="쉼표 [0] 12 40 2" xfId="1135" xr:uid="{00000000-0005-0000-0000-000035010000}"/>
    <cellStyle name="쉼표 [0] 12 41" xfId="157" xr:uid="{00000000-0005-0000-0000-000036010000}"/>
    <cellStyle name="쉼표 [0] 12 41 2" xfId="1136" xr:uid="{00000000-0005-0000-0000-000037010000}"/>
    <cellStyle name="쉼표 [0] 12 42" xfId="158" xr:uid="{00000000-0005-0000-0000-000038010000}"/>
    <cellStyle name="쉼표 [0] 12 42 2" xfId="1137" xr:uid="{00000000-0005-0000-0000-000039010000}"/>
    <cellStyle name="쉼표 [0] 12 43" xfId="159" xr:uid="{00000000-0005-0000-0000-00003A010000}"/>
    <cellStyle name="쉼표 [0] 12 43 2" xfId="1138" xr:uid="{00000000-0005-0000-0000-00003B010000}"/>
    <cellStyle name="쉼표 [0] 12 44" xfId="160" xr:uid="{00000000-0005-0000-0000-00003C010000}"/>
    <cellStyle name="쉼표 [0] 12 44 2" xfId="1139" xr:uid="{00000000-0005-0000-0000-00003D010000}"/>
    <cellStyle name="쉼표 [0] 12 45" xfId="161" xr:uid="{00000000-0005-0000-0000-00003E010000}"/>
    <cellStyle name="쉼표 [0] 12 45 2" xfId="1140" xr:uid="{00000000-0005-0000-0000-00003F010000}"/>
    <cellStyle name="쉼표 [0] 12 46" xfId="162" xr:uid="{00000000-0005-0000-0000-000040010000}"/>
    <cellStyle name="쉼표 [0] 12 46 2" xfId="1141" xr:uid="{00000000-0005-0000-0000-000041010000}"/>
    <cellStyle name="쉼표 [0] 12 47" xfId="163" xr:uid="{00000000-0005-0000-0000-000042010000}"/>
    <cellStyle name="쉼표 [0] 12 47 2" xfId="1142" xr:uid="{00000000-0005-0000-0000-000043010000}"/>
    <cellStyle name="쉼표 [0] 12 48" xfId="164" xr:uid="{00000000-0005-0000-0000-000044010000}"/>
    <cellStyle name="쉼표 [0] 12 48 2" xfId="1143" xr:uid="{00000000-0005-0000-0000-000045010000}"/>
    <cellStyle name="쉼표 [0] 12 49" xfId="165" xr:uid="{00000000-0005-0000-0000-000046010000}"/>
    <cellStyle name="쉼표 [0] 12 49 2" xfId="1144" xr:uid="{00000000-0005-0000-0000-000047010000}"/>
    <cellStyle name="쉼표 [0] 12 5" xfId="166" xr:uid="{00000000-0005-0000-0000-000048010000}"/>
    <cellStyle name="쉼표 [0] 12 5 2" xfId="1145" xr:uid="{00000000-0005-0000-0000-000049010000}"/>
    <cellStyle name="쉼표 [0] 12 50" xfId="167" xr:uid="{00000000-0005-0000-0000-00004A010000}"/>
    <cellStyle name="쉼표 [0] 12 50 2" xfId="1146" xr:uid="{00000000-0005-0000-0000-00004B010000}"/>
    <cellStyle name="쉼표 [0] 12 51" xfId="168" xr:uid="{00000000-0005-0000-0000-00004C010000}"/>
    <cellStyle name="쉼표 [0] 12 51 2" xfId="1147" xr:uid="{00000000-0005-0000-0000-00004D010000}"/>
    <cellStyle name="쉼표 [0] 12 52" xfId="169" xr:uid="{00000000-0005-0000-0000-00004E010000}"/>
    <cellStyle name="쉼표 [0] 12 52 2" xfId="1148" xr:uid="{00000000-0005-0000-0000-00004F010000}"/>
    <cellStyle name="쉼표 [0] 12 53" xfId="170" xr:uid="{00000000-0005-0000-0000-000050010000}"/>
    <cellStyle name="쉼표 [0] 12 53 2" xfId="1149" xr:uid="{00000000-0005-0000-0000-000051010000}"/>
    <cellStyle name="쉼표 [0] 12 54" xfId="171" xr:uid="{00000000-0005-0000-0000-000052010000}"/>
    <cellStyle name="쉼표 [0] 12 54 2" xfId="1150" xr:uid="{00000000-0005-0000-0000-000053010000}"/>
    <cellStyle name="쉼표 [0] 12 55" xfId="172" xr:uid="{00000000-0005-0000-0000-000054010000}"/>
    <cellStyle name="쉼표 [0] 12 55 2" xfId="1151" xr:uid="{00000000-0005-0000-0000-000055010000}"/>
    <cellStyle name="쉼표 [0] 12 56" xfId="173" xr:uid="{00000000-0005-0000-0000-000056010000}"/>
    <cellStyle name="쉼표 [0] 12 56 2" xfId="1152" xr:uid="{00000000-0005-0000-0000-000057010000}"/>
    <cellStyle name="쉼표 [0] 12 57" xfId="174" xr:uid="{00000000-0005-0000-0000-000058010000}"/>
    <cellStyle name="쉼표 [0] 12 57 2" xfId="1153" xr:uid="{00000000-0005-0000-0000-000059010000}"/>
    <cellStyle name="쉼표 [0] 12 58" xfId="175" xr:uid="{00000000-0005-0000-0000-00005A010000}"/>
    <cellStyle name="쉼표 [0] 12 58 2" xfId="1154" xr:uid="{00000000-0005-0000-0000-00005B010000}"/>
    <cellStyle name="쉼표 [0] 12 59" xfId="176" xr:uid="{00000000-0005-0000-0000-00005C010000}"/>
    <cellStyle name="쉼표 [0] 12 59 2" xfId="1155" xr:uid="{00000000-0005-0000-0000-00005D010000}"/>
    <cellStyle name="쉼표 [0] 12 6" xfId="177" xr:uid="{00000000-0005-0000-0000-00005E010000}"/>
    <cellStyle name="쉼표 [0] 12 6 2" xfId="1156" xr:uid="{00000000-0005-0000-0000-00005F010000}"/>
    <cellStyle name="쉼표 [0] 12 60" xfId="178" xr:uid="{00000000-0005-0000-0000-000060010000}"/>
    <cellStyle name="쉼표 [0] 12 60 2" xfId="1157" xr:uid="{00000000-0005-0000-0000-000061010000}"/>
    <cellStyle name="쉼표 [0] 12 61" xfId="179" xr:uid="{00000000-0005-0000-0000-000062010000}"/>
    <cellStyle name="쉼표 [0] 12 61 2" xfId="1158" xr:uid="{00000000-0005-0000-0000-000063010000}"/>
    <cellStyle name="쉼표 [0] 12 62" xfId="180" xr:uid="{00000000-0005-0000-0000-000064010000}"/>
    <cellStyle name="쉼표 [0] 12 62 2" xfId="1159" xr:uid="{00000000-0005-0000-0000-000065010000}"/>
    <cellStyle name="쉼표 [0] 12 63" xfId="181" xr:uid="{00000000-0005-0000-0000-000066010000}"/>
    <cellStyle name="쉼표 [0] 12 63 2" xfId="1160" xr:uid="{00000000-0005-0000-0000-000067010000}"/>
    <cellStyle name="쉼표 [0] 12 64" xfId="182" xr:uid="{00000000-0005-0000-0000-000068010000}"/>
    <cellStyle name="쉼표 [0] 12 64 2" xfId="1161" xr:uid="{00000000-0005-0000-0000-000069010000}"/>
    <cellStyle name="쉼표 [0] 12 65" xfId="183" xr:uid="{00000000-0005-0000-0000-00006A010000}"/>
    <cellStyle name="쉼표 [0] 12 65 2" xfId="1162" xr:uid="{00000000-0005-0000-0000-00006B010000}"/>
    <cellStyle name="쉼표 [0] 12 66" xfId="184" xr:uid="{00000000-0005-0000-0000-00006C010000}"/>
    <cellStyle name="쉼표 [0] 12 66 2" xfId="1163" xr:uid="{00000000-0005-0000-0000-00006D010000}"/>
    <cellStyle name="쉼표 [0] 12 67" xfId="185" xr:uid="{00000000-0005-0000-0000-00006E010000}"/>
    <cellStyle name="쉼표 [0] 12 67 2" xfId="1164" xr:uid="{00000000-0005-0000-0000-00006F010000}"/>
    <cellStyle name="쉼표 [0] 12 68" xfId="186" xr:uid="{00000000-0005-0000-0000-000070010000}"/>
    <cellStyle name="쉼표 [0] 12 68 2" xfId="1165" xr:uid="{00000000-0005-0000-0000-000071010000}"/>
    <cellStyle name="쉼표 [0] 12 69" xfId="187" xr:uid="{00000000-0005-0000-0000-000072010000}"/>
    <cellStyle name="쉼표 [0] 12 69 2" xfId="1166" xr:uid="{00000000-0005-0000-0000-000073010000}"/>
    <cellStyle name="쉼표 [0] 12 7" xfId="188" xr:uid="{00000000-0005-0000-0000-000074010000}"/>
    <cellStyle name="쉼표 [0] 12 7 2" xfId="1167" xr:uid="{00000000-0005-0000-0000-000075010000}"/>
    <cellStyle name="쉼표 [0] 12 70" xfId="189" xr:uid="{00000000-0005-0000-0000-000076010000}"/>
    <cellStyle name="쉼표 [0] 12 70 2" xfId="1168" xr:uid="{00000000-0005-0000-0000-000077010000}"/>
    <cellStyle name="쉼표 [0] 12 71" xfId="190" xr:uid="{00000000-0005-0000-0000-000078010000}"/>
    <cellStyle name="쉼표 [0] 12 71 2" xfId="1169" xr:uid="{00000000-0005-0000-0000-000079010000}"/>
    <cellStyle name="쉼표 [0] 12 72" xfId="191" xr:uid="{00000000-0005-0000-0000-00007A010000}"/>
    <cellStyle name="쉼표 [0] 12 72 2" xfId="1170" xr:uid="{00000000-0005-0000-0000-00007B010000}"/>
    <cellStyle name="쉼표 [0] 12 73" xfId="192" xr:uid="{00000000-0005-0000-0000-00007C010000}"/>
    <cellStyle name="쉼표 [0] 12 73 2" xfId="1171" xr:uid="{00000000-0005-0000-0000-00007D010000}"/>
    <cellStyle name="쉼표 [0] 12 74" xfId="193" xr:uid="{00000000-0005-0000-0000-00007E010000}"/>
    <cellStyle name="쉼표 [0] 12 74 2" xfId="1172" xr:uid="{00000000-0005-0000-0000-00007F010000}"/>
    <cellStyle name="쉼표 [0] 12 75" xfId="194" xr:uid="{00000000-0005-0000-0000-000080010000}"/>
    <cellStyle name="쉼표 [0] 12 75 2" xfId="1173" xr:uid="{00000000-0005-0000-0000-000081010000}"/>
    <cellStyle name="쉼표 [0] 12 76" xfId="195" xr:uid="{00000000-0005-0000-0000-000082010000}"/>
    <cellStyle name="쉼표 [0] 12 76 2" xfId="1174" xr:uid="{00000000-0005-0000-0000-000083010000}"/>
    <cellStyle name="쉼표 [0] 12 77" xfId="196" xr:uid="{00000000-0005-0000-0000-000084010000}"/>
    <cellStyle name="쉼표 [0] 12 77 2" xfId="1175" xr:uid="{00000000-0005-0000-0000-000085010000}"/>
    <cellStyle name="쉼표 [0] 12 78" xfId="197" xr:uid="{00000000-0005-0000-0000-000086010000}"/>
    <cellStyle name="쉼표 [0] 12 78 2" xfId="1176" xr:uid="{00000000-0005-0000-0000-000087010000}"/>
    <cellStyle name="쉼표 [0] 12 79" xfId="198" xr:uid="{00000000-0005-0000-0000-000088010000}"/>
    <cellStyle name="쉼표 [0] 12 79 2" xfId="1177" xr:uid="{00000000-0005-0000-0000-000089010000}"/>
    <cellStyle name="쉼표 [0] 12 8" xfId="199" xr:uid="{00000000-0005-0000-0000-00008A010000}"/>
    <cellStyle name="쉼표 [0] 12 8 2" xfId="1178" xr:uid="{00000000-0005-0000-0000-00008B010000}"/>
    <cellStyle name="쉼표 [0] 12 80" xfId="200" xr:uid="{00000000-0005-0000-0000-00008C010000}"/>
    <cellStyle name="쉼표 [0] 12 80 2" xfId="1179" xr:uid="{00000000-0005-0000-0000-00008D010000}"/>
    <cellStyle name="쉼표 [0] 12 81" xfId="201" xr:uid="{00000000-0005-0000-0000-00008E010000}"/>
    <cellStyle name="쉼표 [0] 12 81 2" xfId="1180" xr:uid="{00000000-0005-0000-0000-00008F010000}"/>
    <cellStyle name="쉼표 [0] 12 82" xfId="202" xr:uid="{00000000-0005-0000-0000-000090010000}"/>
    <cellStyle name="쉼표 [0] 12 82 2" xfId="1181" xr:uid="{00000000-0005-0000-0000-000091010000}"/>
    <cellStyle name="쉼표 [0] 12 83" xfId="203" xr:uid="{00000000-0005-0000-0000-000092010000}"/>
    <cellStyle name="쉼표 [0] 12 83 2" xfId="1182" xr:uid="{00000000-0005-0000-0000-000093010000}"/>
    <cellStyle name="쉼표 [0] 12 84" xfId="204" xr:uid="{00000000-0005-0000-0000-000094010000}"/>
    <cellStyle name="쉼표 [0] 12 84 2" xfId="1183" xr:uid="{00000000-0005-0000-0000-000095010000}"/>
    <cellStyle name="쉼표 [0] 12 85" xfId="205" xr:uid="{00000000-0005-0000-0000-000096010000}"/>
    <cellStyle name="쉼표 [0] 12 85 2" xfId="1184" xr:uid="{00000000-0005-0000-0000-000097010000}"/>
    <cellStyle name="쉼표 [0] 12 86" xfId="206" xr:uid="{00000000-0005-0000-0000-000098010000}"/>
    <cellStyle name="쉼표 [0] 12 86 2" xfId="1185" xr:uid="{00000000-0005-0000-0000-000099010000}"/>
    <cellStyle name="쉼표 [0] 12 87" xfId="207" xr:uid="{00000000-0005-0000-0000-00009A010000}"/>
    <cellStyle name="쉼표 [0] 12 87 2" xfId="1186" xr:uid="{00000000-0005-0000-0000-00009B010000}"/>
    <cellStyle name="쉼표 [0] 12 88" xfId="208" xr:uid="{00000000-0005-0000-0000-00009C010000}"/>
    <cellStyle name="쉼표 [0] 12 88 2" xfId="1187" xr:uid="{00000000-0005-0000-0000-00009D010000}"/>
    <cellStyle name="쉼표 [0] 12 89" xfId="209" xr:uid="{00000000-0005-0000-0000-00009E010000}"/>
    <cellStyle name="쉼표 [0] 12 89 2" xfId="1188" xr:uid="{00000000-0005-0000-0000-00009F010000}"/>
    <cellStyle name="쉼표 [0] 12 9" xfId="210" xr:uid="{00000000-0005-0000-0000-0000A0010000}"/>
    <cellStyle name="쉼표 [0] 12 9 2" xfId="1189" xr:uid="{00000000-0005-0000-0000-0000A1010000}"/>
    <cellStyle name="쉼표 [0] 12 90" xfId="211" xr:uid="{00000000-0005-0000-0000-0000A2010000}"/>
    <cellStyle name="쉼표 [0] 12 90 2" xfId="1190" xr:uid="{00000000-0005-0000-0000-0000A3010000}"/>
    <cellStyle name="쉼표 [0] 12 91" xfId="212" xr:uid="{00000000-0005-0000-0000-0000A4010000}"/>
    <cellStyle name="쉼표 [0] 12 91 2" xfId="1191" xr:uid="{00000000-0005-0000-0000-0000A5010000}"/>
    <cellStyle name="쉼표 [0] 12 92" xfId="213" xr:uid="{00000000-0005-0000-0000-0000A6010000}"/>
    <cellStyle name="쉼표 [0] 12 92 2" xfId="1192" xr:uid="{00000000-0005-0000-0000-0000A7010000}"/>
    <cellStyle name="쉼표 [0] 12 93" xfId="214" xr:uid="{00000000-0005-0000-0000-0000A8010000}"/>
    <cellStyle name="쉼표 [0] 12 93 2" xfId="1193" xr:uid="{00000000-0005-0000-0000-0000A9010000}"/>
    <cellStyle name="쉼표 [0] 12 94" xfId="215" xr:uid="{00000000-0005-0000-0000-0000AA010000}"/>
    <cellStyle name="쉼표 [0] 12 94 2" xfId="1194" xr:uid="{00000000-0005-0000-0000-0000AB010000}"/>
    <cellStyle name="쉼표 [0] 12 95" xfId="216" xr:uid="{00000000-0005-0000-0000-0000AC010000}"/>
    <cellStyle name="쉼표 [0] 12 95 2" xfId="1195" xr:uid="{00000000-0005-0000-0000-0000AD010000}"/>
    <cellStyle name="쉼표 [0] 12 96" xfId="217" xr:uid="{00000000-0005-0000-0000-0000AE010000}"/>
    <cellStyle name="쉼표 [0] 12 96 2" xfId="1196" xr:uid="{00000000-0005-0000-0000-0000AF010000}"/>
    <cellStyle name="쉼표 [0] 12 97" xfId="218" xr:uid="{00000000-0005-0000-0000-0000B0010000}"/>
    <cellStyle name="쉼표 [0] 12 97 2" xfId="1197" xr:uid="{00000000-0005-0000-0000-0000B1010000}"/>
    <cellStyle name="쉼표 [0] 12 98" xfId="219" xr:uid="{00000000-0005-0000-0000-0000B2010000}"/>
    <cellStyle name="쉼표 [0] 12 98 2" xfId="1198" xr:uid="{00000000-0005-0000-0000-0000B3010000}"/>
    <cellStyle name="쉼표 [0] 12 99" xfId="220" xr:uid="{00000000-0005-0000-0000-0000B4010000}"/>
    <cellStyle name="쉼표 [0] 12 99 2" xfId="1199" xr:uid="{00000000-0005-0000-0000-0000B5010000}"/>
    <cellStyle name="쉼표 [0] 120" xfId="221" xr:uid="{00000000-0005-0000-0000-0000B6010000}"/>
    <cellStyle name="쉼표 [0] 120 2" xfId="222" xr:uid="{00000000-0005-0000-0000-0000B7010000}"/>
    <cellStyle name="쉼표 [0] 120 2 2" xfId="1201" xr:uid="{00000000-0005-0000-0000-0000B8010000}"/>
    <cellStyle name="쉼표 [0] 120 3" xfId="1200" xr:uid="{00000000-0005-0000-0000-0000B9010000}"/>
    <cellStyle name="쉼표 [0] 121" xfId="223" xr:uid="{00000000-0005-0000-0000-0000BA010000}"/>
    <cellStyle name="쉼표 [0] 121 2" xfId="224" xr:uid="{00000000-0005-0000-0000-0000BB010000}"/>
    <cellStyle name="쉼표 [0] 121 2 2" xfId="1203" xr:uid="{00000000-0005-0000-0000-0000BC010000}"/>
    <cellStyle name="쉼표 [0] 121 3" xfId="1202" xr:uid="{00000000-0005-0000-0000-0000BD010000}"/>
    <cellStyle name="쉼표 [0] 122" xfId="225" xr:uid="{00000000-0005-0000-0000-0000BE010000}"/>
    <cellStyle name="쉼표 [0] 122 2" xfId="226" xr:uid="{00000000-0005-0000-0000-0000BF010000}"/>
    <cellStyle name="쉼표 [0] 122 2 2" xfId="1205" xr:uid="{00000000-0005-0000-0000-0000C0010000}"/>
    <cellStyle name="쉼표 [0] 122 3" xfId="1204" xr:uid="{00000000-0005-0000-0000-0000C1010000}"/>
    <cellStyle name="쉼표 [0] 123" xfId="227" xr:uid="{00000000-0005-0000-0000-0000C2010000}"/>
    <cellStyle name="쉼표 [0] 123 2" xfId="228" xr:uid="{00000000-0005-0000-0000-0000C3010000}"/>
    <cellStyle name="쉼표 [0] 123 2 2" xfId="1207" xr:uid="{00000000-0005-0000-0000-0000C4010000}"/>
    <cellStyle name="쉼표 [0] 123 3" xfId="1206" xr:uid="{00000000-0005-0000-0000-0000C5010000}"/>
    <cellStyle name="쉼표 [0] 124" xfId="229" xr:uid="{00000000-0005-0000-0000-0000C6010000}"/>
    <cellStyle name="쉼표 [0] 124 2" xfId="230" xr:uid="{00000000-0005-0000-0000-0000C7010000}"/>
    <cellStyle name="쉼표 [0] 124 2 2" xfId="1209" xr:uid="{00000000-0005-0000-0000-0000C8010000}"/>
    <cellStyle name="쉼표 [0] 124 3" xfId="1208" xr:uid="{00000000-0005-0000-0000-0000C9010000}"/>
    <cellStyle name="쉼표 [0] 125" xfId="231" xr:uid="{00000000-0005-0000-0000-0000CA010000}"/>
    <cellStyle name="쉼표 [0] 125 2" xfId="232" xr:uid="{00000000-0005-0000-0000-0000CB010000}"/>
    <cellStyle name="쉼표 [0] 125 2 2" xfId="1211" xr:uid="{00000000-0005-0000-0000-0000CC010000}"/>
    <cellStyle name="쉼표 [0] 125 3" xfId="1210" xr:uid="{00000000-0005-0000-0000-0000CD010000}"/>
    <cellStyle name="쉼표 [0] 126" xfId="233" xr:uid="{00000000-0005-0000-0000-0000CE010000}"/>
    <cellStyle name="쉼표 [0] 126 2" xfId="234" xr:uid="{00000000-0005-0000-0000-0000CF010000}"/>
    <cellStyle name="쉼표 [0] 126 2 2" xfId="1213" xr:uid="{00000000-0005-0000-0000-0000D0010000}"/>
    <cellStyle name="쉼표 [0] 126 3" xfId="1212" xr:uid="{00000000-0005-0000-0000-0000D1010000}"/>
    <cellStyle name="쉼표 [0] 127" xfId="235" xr:uid="{00000000-0005-0000-0000-0000D2010000}"/>
    <cellStyle name="쉼표 [0] 127 2" xfId="236" xr:uid="{00000000-0005-0000-0000-0000D3010000}"/>
    <cellStyle name="쉼표 [0] 127 2 2" xfId="1215" xr:uid="{00000000-0005-0000-0000-0000D4010000}"/>
    <cellStyle name="쉼표 [0] 127 3" xfId="1214" xr:uid="{00000000-0005-0000-0000-0000D5010000}"/>
    <cellStyle name="쉼표 [0] 128" xfId="237" xr:uid="{00000000-0005-0000-0000-0000D6010000}"/>
    <cellStyle name="쉼표 [0] 128 2" xfId="238" xr:uid="{00000000-0005-0000-0000-0000D7010000}"/>
    <cellStyle name="쉼표 [0] 128 2 2" xfId="1217" xr:uid="{00000000-0005-0000-0000-0000D8010000}"/>
    <cellStyle name="쉼표 [0] 128 3" xfId="1216" xr:uid="{00000000-0005-0000-0000-0000D9010000}"/>
    <cellStyle name="쉼표 [0] 129" xfId="239" xr:uid="{00000000-0005-0000-0000-0000DA010000}"/>
    <cellStyle name="쉼표 [0] 129 2" xfId="240" xr:uid="{00000000-0005-0000-0000-0000DB010000}"/>
    <cellStyle name="쉼표 [0] 129 2 2" xfId="1219" xr:uid="{00000000-0005-0000-0000-0000DC010000}"/>
    <cellStyle name="쉼표 [0] 129 3" xfId="1218" xr:uid="{00000000-0005-0000-0000-0000DD010000}"/>
    <cellStyle name="쉼표 [0] 130" xfId="241" xr:uid="{00000000-0005-0000-0000-0000DE010000}"/>
    <cellStyle name="쉼표 [0] 130 2" xfId="242" xr:uid="{00000000-0005-0000-0000-0000DF010000}"/>
    <cellStyle name="쉼표 [0] 130 2 2" xfId="1221" xr:uid="{00000000-0005-0000-0000-0000E0010000}"/>
    <cellStyle name="쉼표 [0] 130 3" xfId="1220" xr:uid="{00000000-0005-0000-0000-0000E1010000}"/>
    <cellStyle name="쉼표 [0] 131" xfId="243" xr:uid="{00000000-0005-0000-0000-0000E2010000}"/>
    <cellStyle name="쉼표 [0] 131 2" xfId="244" xr:uid="{00000000-0005-0000-0000-0000E3010000}"/>
    <cellStyle name="쉼표 [0] 131 2 2" xfId="1223" xr:uid="{00000000-0005-0000-0000-0000E4010000}"/>
    <cellStyle name="쉼표 [0] 131 3" xfId="1222" xr:uid="{00000000-0005-0000-0000-0000E5010000}"/>
    <cellStyle name="쉼표 [0] 132" xfId="245" xr:uid="{00000000-0005-0000-0000-0000E6010000}"/>
    <cellStyle name="쉼표 [0] 132 2" xfId="246" xr:uid="{00000000-0005-0000-0000-0000E7010000}"/>
    <cellStyle name="쉼표 [0] 132 2 2" xfId="1225" xr:uid="{00000000-0005-0000-0000-0000E8010000}"/>
    <cellStyle name="쉼표 [0] 132 3" xfId="1224" xr:uid="{00000000-0005-0000-0000-0000E9010000}"/>
    <cellStyle name="쉼표 [0] 133" xfId="247" xr:uid="{00000000-0005-0000-0000-0000EA010000}"/>
    <cellStyle name="쉼표 [0] 133 2" xfId="248" xr:uid="{00000000-0005-0000-0000-0000EB010000}"/>
    <cellStyle name="쉼표 [0] 133 2 2" xfId="1227" xr:uid="{00000000-0005-0000-0000-0000EC010000}"/>
    <cellStyle name="쉼표 [0] 133 3" xfId="1226" xr:uid="{00000000-0005-0000-0000-0000ED010000}"/>
    <cellStyle name="쉼표 [0] 134" xfId="249" xr:uid="{00000000-0005-0000-0000-0000EE010000}"/>
    <cellStyle name="쉼표 [0] 134 2" xfId="250" xr:uid="{00000000-0005-0000-0000-0000EF010000}"/>
    <cellStyle name="쉼표 [0] 134 2 2" xfId="1229" xr:uid="{00000000-0005-0000-0000-0000F0010000}"/>
    <cellStyle name="쉼표 [0] 134 3" xfId="1228" xr:uid="{00000000-0005-0000-0000-0000F1010000}"/>
    <cellStyle name="쉼표 [0] 135" xfId="251" xr:uid="{00000000-0005-0000-0000-0000F2010000}"/>
    <cellStyle name="쉼표 [0] 135 2" xfId="252" xr:uid="{00000000-0005-0000-0000-0000F3010000}"/>
    <cellStyle name="쉼표 [0] 135 2 2" xfId="1231" xr:uid="{00000000-0005-0000-0000-0000F4010000}"/>
    <cellStyle name="쉼표 [0] 135 3" xfId="1230" xr:uid="{00000000-0005-0000-0000-0000F5010000}"/>
    <cellStyle name="쉼표 [0] 136" xfId="253" xr:uid="{00000000-0005-0000-0000-0000F6010000}"/>
    <cellStyle name="쉼표 [0] 136 2" xfId="254" xr:uid="{00000000-0005-0000-0000-0000F7010000}"/>
    <cellStyle name="쉼표 [0] 136 2 2" xfId="1233" xr:uid="{00000000-0005-0000-0000-0000F8010000}"/>
    <cellStyle name="쉼표 [0] 136 3" xfId="1232" xr:uid="{00000000-0005-0000-0000-0000F9010000}"/>
    <cellStyle name="쉼표 [0] 137" xfId="255" xr:uid="{00000000-0005-0000-0000-0000FA010000}"/>
    <cellStyle name="쉼표 [0] 137 2" xfId="256" xr:uid="{00000000-0005-0000-0000-0000FB010000}"/>
    <cellStyle name="쉼표 [0] 137 2 2" xfId="1235" xr:uid="{00000000-0005-0000-0000-0000FC010000}"/>
    <cellStyle name="쉼표 [0] 137 3" xfId="1234" xr:uid="{00000000-0005-0000-0000-0000FD010000}"/>
    <cellStyle name="쉼표 [0] 138" xfId="257" xr:uid="{00000000-0005-0000-0000-0000FE010000}"/>
    <cellStyle name="쉼표 [0] 138 2" xfId="258" xr:uid="{00000000-0005-0000-0000-0000FF010000}"/>
    <cellStyle name="쉼표 [0] 138 2 2" xfId="1237" xr:uid="{00000000-0005-0000-0000-000000020000}"/>
    <cellStyle name="쉼표 [0] 138 3" xfId="1236" xr:uid="{00000000-0005-0000-0000-000001020000}"/>
    <cellStyle name="쉼표 [0] 139" xfId="259" xr:uid="{00000000-0005-0000-0000-000002020000}"/>
    <cellStyle name="쉼표 [0] 139 2" xfId="260" xr:uid="{00000000-0005-0000-0000-000003020000}"/>
    <cellStyle name="쉼표 [0] 139 2 2" xfId="1239" xr:uid="{00000000-0005-0000-0000-000004020000}"/>
    <cellStyle name="쉼표 [0] 139 3" xfId="1238" xr:uid="{00000000-0005-0000-0000-000005020000}"/>
    <cellStyle name="쉼표 [0] 14" xfId="261" xr:uid="{00000000-0005-0000-0000-000006020000}"/>
    <cellStyle name="쉼표 [0] 14 2" xfId="262" xr:uid="{00000000-0005-0000-0000-000007020000}"/>
    <cellStyle name="쉼표 [0] 14 2 2" xfId="1241" xr:uid="{00000000-0005-0000-0000-000008020000}"/>
    <cellStyle name="쉼표 [0] 14 3" xfId="1240" xr:uid="{00000000-0005-0000-0000-000009020000}"/>
    <cellStyle name="쉼표 [0] 140" xfId="263" xr:uid="{00000000-0005-0000-0000-00000A020000}"/>
    <cellStyle name="쉼표 [0] 140 2" xfId="264" xr:uid="{00000000-0005-0000-0000-00000B020000}"/>
    <cellStyle name="쉼표 [0] 140 2 2" xfId="1243" xr:uid="{00000000-0005-0000-0000-00000C020000}"/>
    <cellStyle name="쉼표 [0] 140 3" xfId="1242" xr:uid="{00000000-0005-0000-0000-00000D020000}"/>
    <cellStyle name="쉼표 [0] 141" xfId="265" xr:uid="{00000000-0005-0000-0000-00000E020000}"/>
    <cellStyle name="쉼표 [0] 141 2" xfId="266" xr:uid="{00000000-0005-0000-0000-00000F020000}"/>
    <cellStyle name="쉼표 [0] 141 2 2" xfId="1245" xr:uid="{00000000-0005-0000-0000-000010020000}"/>
    <cellStyle name="쉼표 [0] 141 3" xfId="1244" xr:uid="{00000000-0005-0000-0000-000011020000}"/>
    <cellStyle name="쉼표 [0] 142" xfId="267" xr:uid="{00000000-0005-0000-0000-000012020000}"/>
    <cellStyle name="쉼표 [0] 142 2" xfId="268" xr:uid="{00000000-0005-0000-0000-000013020000}"/>
    <cellStyle name="쉼표 [0] 142 2 2" xfId="1247" xr:uid="{00000000-0005-0000-0000-000014020000}"/>
    <cellStyle name="쉼표 [0] 142 3" xfId="1246" xr:uid="{00000000-0005-0000-0000-000015020000}"/>
    <cellStyle name="쉼표 [0] 143" xfId="269" xr:uid="{00000000-0005-0000-0000-000016020000}"/>
    <cellStyle name="쉼표 [0] 143 2" xfId="270" xr:uid="{00000000-0005-0000-0000-000017020000}"/>
    <cellStyle name="쉼표 [0] 143 2 2" xfId="1249" xr:uid="{00000000-0005-0000-0000-000018020000}"/>
    <cellStyle name="쉼표 [0] 143 3" xfId="1248" xr:uid="{00000000-0005-0000-0000-000019020000}"/>
    <cellStyle name="쉼표 [0] 144" xfId="271" xr:uid="{00000000-0005-0000-0000-00001A020000}"/>
    <cellStyle name="쉼표 [0] 144 2" xfId="272" xr:uid="{00000000-0005-0000-0000-00001B020000}"/>
    <cellStyle name="쉼표 [0] 144 2 2" xfId="1251" xr:uid="{00000000-0005-0000-0000-00001C020000}"/>
    <cellStyle name="쉼표 [0] 144 3" xfId="1250" xr:uid="{00000000-0005-0000-0000-00001D020000}"/>
    <cellStyle name="쉼표 [0] 145" xfId="273" xr:uid="{00000000-0005-0000-0000-00001E020000}"/>
    <cellStyle name="쉼표 [0] 145 2" xfId="274" xr:uid="{00000000-0005-0000-0000-00001F020000}"/>
    <cellStyle name="쉼표 [0] 145 2 2" xfId="1253" xr:uid="{00000000-0005-0000-0000-000020020000}"/>
    <cellStyle name="쉼표 [0] 145 3" xfId="1252" xr:uid="{00000000-0005-0000-0000-000021020000}"/>
    <cellStyle name="쉼표 [0] 146" xfId="275" xr:uid="{00000000-0005-0000-0000-000022020000}"/>
    <cellStyle name="쉼표 [0] 146 2" xfId="276" xr:uid="{00000000-0005-0000-0000-000023020000}"/>
    <cellStyle name="쉼표 [0] 146 2 2" xfId="1255" xr:uid="{00000000-0005-0000-0000-000024020000}"/>
    <cellStyle name="쉼표 [0] 146 3" xfId="1254" xr:uid="{00000000-0005-0000-0000-000025020000}"/>
    <cellStyle name="쉼표 [0] 147" xfId="277" xr:uid="{00000000-0005-0000-0000-000026020000}"/>
    <cellStyle name="쉼표 [0] 147 2" xfId="278" xr:uid="{00000000-0005-0000-0000-000027020000}"/>
    <cellStyle name="쉼표 [0] 147 2 2" xfId="1257" xr:uid="{00000000-0005-0000-0000-000028020000}"/>
    <cellStyle name="쉼표 [0] 147 3" xfId="1256" xr:uid="{00000000-0005-0000-0000-000029020000}"/>
    <cellStyle name="쉼표 [0] 148" xfId="279" xr:uid="{00000000-0005-0000-0000-00002A020000}"/>
    <cellStyle name="쉼표 [0] 148 2" xfId="280" xr:uid="{00000000-0005-0000-0000-00002B020000}"/>
    <cellStyle name="쉼표 [0] 148 2 2" xfId="1259" xr:uid="{00000000-0005-0000-0000-00002C020000}"/>
    <cellStyle name="쉼표 [0] 148 3" xfId="1258" xr:uid="{00000000-0005-0000-0000-00002D020000}"/>
    <cellStyle name="쉼표 [0] 149" xfId="281" xr:uid="{00000000-0005-0000-0000-00002E020000}"/>
    <cellStyle name="쉼표 [0] 149 2" xfId="282" xr:uid="{00000000-0005-0000-0000-00002F020000}"/>
    <cellStyle name="쉼표 [0] 149 2 2" xfId="1261" xr:uid="{00000000-0005-0000-0000-000030020000}"/>
    <cellStyle name="쉼표 [0] 149 3" xfId="1260" xr:uid="{00000000-0005-0000-0000-000031020000}"/>
    <cellStyle name="쉼표 [0] 150" xfId="283" xr:uid="{00000000-0005-0000-0000-000032020000}"/>
    <cellStyle name="쉼표 [0] 150 2" xfId="284" xr:uid="{00000000-0005-0000-0000-000033020000}"/>
    <cellStyle name="쉼표 [0] 150 2 2" xfId="1263" xr:uid="{00000000-0005-0000-0000-000034020000}"/>
    <cellStyle name="쉼표 [0] 150 3" xfId="1262" xr:uid="{00000000-0005-0000-0000-000035020000}"/>
    <cellStyle name="쉼표 [0] 151" xfId="285" xr:uid="{00000000-0005-0000-0000-000036020000}"/>
    <cellStyle name="쉼표 [0] 151 2" xfId="286" xr:uid="{00000000-0005-0000-0000-000037020000}"/>
    <cellStyle name="쉼표 [0] 151 2 2" xfId="1265" xr:uid="{00000000-0005-0000-0000-000038020000}"/>
    <cellStyle name="쉼표 [0] 151 3" xfId="1264" xr:uid="{00000000-0005-0000-0000-000039020000}"/>
    <cellStyle name="쉼표 [0] 152" xfId="287" xr:uid="{00000000-0005-0000-0000-00003A020000}"/>
    <cellStyle name="쉼표 [0] 152 2" xfId="288" xr:uid="{00000000-0005-0000-0000-00003B020000}"/>
    <cellStyle name="쉼표 [0] 152 2 2" xfId="1267" xr:uid="{00000000-0005-0000-0000-00003C020000}"/>
    <cellStyle name="쉼표 [0] 152 3" xfId="1266" xr:uid="{00000000-0005-0000-0000-00003D020000}"/>
    <cellStyle name="쉼표 [0] 153" xfId="289" xr:uid="{00000000-0005-0000-0000-00003E020000}"/>
    <cellStyle name="쉼표 [0] 153 2" xfId="290" xr:uid="{00000000-0005-0000-0000-00003F020000}"/>
    <cellStyle name="쉼표 [0] 153 2 2" xfId="1269" xr:uid="{00000000-0005-0000-0000-000040020000}"/>
    <cellStyle name="쉼표 [0] 153 3" xfId="1268" xr:uid="{00000000-0005-0000-0000-000041020000}"/>
    <cellStyle name="쉼표 [0] 154" xfId="291" xr:uid="{00000000-0005-0000-0000-000042020000}"/>
    <cellStyle name="쉼표 [0] 154 2" xfId="292" xr:uid="{00000000-0005-0000-0000-000043020000}"/>
    <cellStyle name="쉼표 [0] 154 2 2" xfId="1271" xr:uid="{00000000-0005-0000-0000-000044020000}"/>
    <cellStyle name="쉼표 [0] 154 3" xfId="1270" xr:uid="{00000000-0005-0000-0000-000045020000}"/>
    <cellStyle name="쉼표 [0] 155" xfId="293" xr:uid="{00000000-0005-0000-0000-000046020000}"/>
    <cellStyle name="쉼표 [0] 155 2" xfId="294" xr:uid="{00000000-0005-0000-0000-000047020000}"/>
    <cellStyle name="쉼표 [0] 155 2 2" xfId="1273" xr:uid="{00000000-0005-0000-0000-000048020000}"/>
    <cellStyle name="쉼표 [0] 155 3" xfId="1272" xr:uid="{00000000-0005-0000-0000-000049020000}"/>
    <cellStyle name="쉼표 [0] 156" xfId="295" xr:uid="{00000000-0005-0000-0000-00004A020000}"/>
    <cellStyle name="쉼표 [0] 156 2" xfId="296" xr:uid="{00000000-0005-0000-0000-00004B020000}"/>
    <cellStyle name="쉼표 [0] 156 2 2" xfId="1275" xr:uid="{00000000-0005-0000-0000-00004C020000}"/>
    <cellStyle name="쉼표 [0] 156 3" xfId="1274" xr:uid="{00000000-0005-0000-0000-00004D020000}"/>
    <cellStyle name="쉼표 [0] 157" xfId="297" xr:uid="{00000000-0005-0000-0000-00004E020000}"/>
    <cellStyle name="쉼표 [0] 157 2" xfId="298" xr:uid="{00000000-0005-0000-0000-00004F020000}"/>
    <cellStyle name="쉼표 [0] 157 2 2" xfId="1277" xr:uid="{00000000-0005-0000-0000-000050020000}"/>
    <cellStyle name="쉼표 [0] 157 3" xfId="1276" xr:uid="{00000000-0005-0000-0000-000051020000}"/>
    <cellStyle name="쉼표 [0] 158" xfId="299" xr:uid="{00000000-0005-0000-0000-000052020000}"/>
    <cellStyle name="쉼표 [0] 158 2" xfId="300" xr:uid="{00000000-0005-0000-0000-000053020000}"/>
    <cellStyle name="쉼표 [0] 158 2 2" xfId="1279" xr:uid="{00000000-0005-0000-0000-000054020000}"/>
    <cellStyle name="쉼표 [0] 158 3" xfId="1278" xr:uid="{00000000-0005-0000-0000-000055020000}"/>
    <cellStyle name="쉼표 [0] 159" xfId="301" xr:uid="{00000000-0005-0000-0000-000056020000}"/>
    <cellStyle name="쉼표 [0] 159 2" xfId="302" xr:uid="{00000000-0005-0000-0000-000057020000}"/>
    <cellStyle name="쉼표 [0] 159 2 2" xfId="1281" xr:uid="{00000000-0005-0000-0000-000058020000}"/>
    <cellStyle name="쉼표 [0] 159 3" xfId="1280" xr:uid="{00000000-0005-0000-0000-000059020000}"/>
    <cellStyle name="쉼표 [0] 160" xfId="303" xr:uid="{00000000-0005-0000-0000-00005A020000}"/>
    <cellStyle name="쉼표 [0] 160 2" xfId="304" xr:uid="{00000000-0005-0000-0000-00005B020000}"/>
    <cellStyle name="쉼표 [0] 160 2 2" xfId="1283" xr:uid="{00000000-0005-0000-0000-00005C020000}"/>
    <cellStyle name="쉼표 [0] 160 3" xfId="1282" xr:uid="{00000000-0005-0000-0000-00005D020000}"/>
    <cellStyle name="쉼표 [0] 161" xfId="305" xr:uid="{00000000-0005-0000-0000-00005E020000}"/>
    <cellStyle name="쉼표 [0] 161 2" xfId="306" xr:uid="{00000000-0005-0000-0000-00005F020000}"/>
    <cellStyle name="쉼표 [0] 161 2 2" xfId="1285" xr:uid="{00000000-0005-0000-0000-000060020000}"/>
    <cellStyle name="쉼표 [0] 161 3" xfId="1284" xr:uid="{00000000-0005-0000-0000-000061020000}"/>
    <cellStyle name="쉼표 [0] 162" xfId="307" xr:uid="{00000000-0005-0000-0000-000062020000}"/>
    <cellStyle name="쉼표 [0] 162 2" xfId="308" xr:uid="{00000000-0005-0000-0000-000063020000}"/>
    <cellStyle name="쉼표 [0] 162 2 2" xfId="1287" xr:uid="{00000000-0005-0000-0000-000064020000}"/>
    <cellStyle name="쉼표 [0] 162 3" xfId="1286" xr:uid="{00000000-0005-0000-0000-000065020000}"/>
    <cellStyle name="쉼표 [0] 163" xfId="309" xr:uid="{00000000-0005-0000-0000-000066020000}"/>
    <cellStyle name="쉼표 [0] 163 2" xfId="310" xr:uid="{00000000-0005-0000-0000-000067020000}"/>
    <cellStyle name="쉼표 [0] 163 2 2" xfId="1289" xr:uid="{00000000-0005-0000-0000-000068020000}"/>
    <cellStyle name="쉼표 [0] 163 3" xfId="1288" xr:uid="{00000000-0005-0000-0000-000069020000}"/>
    <cellStyle name="쉼표 [0] 164" xfId="311" xr:uid="{00000000-0005-0000-0000-00006A020000}"/>
    <cellStyle name="쉼표 [0] 164 2" xfId="312" xr:uid="{00000000-0005-0000-0000-00006B020000}"/>
    <cellStyle name="쉼표 [0] 164 2 2" xfId="1291" xr:uid="{00000000-0005-0000-0000-00006C020000}"/>
    <cellStyle name="쉼표 [0] 164 3" xfId="1290" xr:uid="{00000000-0005-0000-0000-00006D020000}"/>
    <cellStyle name="쉼표 [0] 165" xfId="313" xr:uid="{00000000-0005-0000-0000-00006E020000}"/>
    <cellStyle name="쉼표 [0] 165 2" xfId="314" xr:uid="{00000000-0005-0000-0000-00006F020000}"/>
    <cellStyle name="쉼표 [0] 165 2 2" xfId="1293" xr:uid="{00000000-0005-0000-0000-000070020000}"/>
    <cellStyle name="쉼표 [0] 165 3" xfId="1292" xr:uid="{00000000-0005-0000-0000-000071020000}"/>
    <cellStyle name="쉼표 [0] 166" xfId="315" xr:uid="{00000000-0005-0000-0000-000072020000}"/>
    <cellStyle name="쉼표 [0] 166 2" xfId="316" xr:uid="{00000000-0005-0000-0000-000073020000}"/>
    <cellStyle name="쉼표 [0] 166 2 2" xfId="1295" xr:uid="{00000000-0005-0000-0000-000074020000}"/>
    <cellStyle name="쉼표 [0] 166 3" xfId="1294" xr:uid="{00000000-0005-0000-0000-000075020000}"/>
    <cellStyle name="쉼표 [0] 167" xfId="317" xr:uid="{00000000-0005-0000-0000-000076020000}"/>
    <cellStyle name="쉼표 [0] 167 2" xfId="318" xr:uid="{00000000-0005-0000-0000-000077020000}"/>
    <cellStyle name="쉼표 [0] 167 2 2" xfId="1297" xr:uid="{00000000-0005-0000-0000-000078020000}"/>
    <cellStyle name="쉼표 [0] 167 3" xfId="1296" xr:uid="{00000000-0005-0000-0000-000079020000}"/>
    <cellStyle name="쉼표 [0] 168" xfId="319" xr:uid="{00000000-0005-0000-0000-00007A020000}"/>
    <cellStyle name="쉼표 [0] 168 2" xfId="320" xr:uid="{00000000-0005-0000-0000-00007B020000}"/>
    <cellStyle name="쉼표 [0] 168 2 2" xfId="1299" xr:uid="{00000000-0005-0000-0000-00007C020000}"/>
    <cellStyle name="쉼표 [0] 168 3" xfId="1298" xr:uid="{00000000-0005-0000-0000-00007D020000}"/>
    <cellStyle name="쉼표 [0] 169" xfId="321" xr:uid="{00000000-0005-0000-0000-00007E020000}"/>
    <cellStyle name="쉼표 [0] 169 2" xfId="322" xr:uid="{00000000-0005-0000-0000-00007F020000}"/>
    <cellStyle name="쉼표 [0] 169 2 2" xfId="1301" xr:uid="{00000000-0005-0000-0000-000080020000}"/>
    <cellStyle name="쉼표 [0] 169 3" xfId="1300" xr:uid="{00000000-0005-0000-0000-000081020000}"/>
    <cellStyle name="쉼표 [0] 170" xfId="323" xr:uid="{00000000-0005-0000-0000-000082020000}"/>
    <cellStyle name="쉼표 [0] 170 2" xfId="324" xr:uid="{00000000-0005-0000-0000-000083020000}"/>
    <cellStyle name="쉼표 [0] 170 2 2" xfId="1303" xr:uid="{00000000-0005-0000-0000-000084020000}"/>
    <cellStyle name="쉼표 [0] 170 3" xfId="1302" xr:uid="{00000000-0005-0000-0000-000085020000}"/>
    <cellStyle name="쉼표 [0] 171" xfId="325" xr:uid="{00000000-0005-0000-0000-000086020000}"/>
    <cellStyle name="쉼표 [0] 171 2" xfId="326" xr:uid="{00000000-0005-0000-0000-000087020000}"/>
    <cellStyle name="쉼표 [0] 171 2 2" xfId="1305" xr:uid="{00000000-0005-0000-0000-000088020000}"/>
    <cellStyle name="쉼표 [0] 171 3" xfId="1304" xr:uid="{00000000-0005-0000-0000-000089020000}"/>
    <cellStyle name="쉼표 [0] 172" xfId="327" xr:uid="{00000000-0005-0000-0000-00008A020000}"/>
    <cellStyle name="쉼표 [0] 172 2" xfId="328" xr:uid="{00000000-0005-0000-0000-00008B020000}"/>
    <cellStyle name="쉼표 [0] 172 2 2" xfId="1307" xr:uid="{00000000-0005-0000-0000-00008C020000}"/>
    <cellStyle name="쉼표 [0] 172 3" xfId="1306" xr:uid="{00000000-0005-0000-0000-00008D020000}"/>
    <cellStyle name="쉼표 [0] 173" xfId="329" xr:uid="{00000000-0005-0000-0000-00008E020000}"/>
    <cellStyle name="쉼표 [0] 173 2" xfId="330" xr:uid="{00000000-0005-0000-0000-00008F020000}"/>
    <cellStyle name="쉼표 [0] 173 2 2" xfId="1309" xr:uid="{00000000-0005-0000-0000-000090020000}"/>
    <cellStyle name="쉼표 [0] 173 3" xfId="1308" xr:uid="{00000000-0005-0000-0000-000091020000}"/>
    <cellStyle name="쉼표 [0] 174" xfId="331" xr:uid="{00000000-0005-0000-0000-000092020000}"/>
    <cellStyle name="쉼표 [0] 174 2" xfId="332" xr:uid="{00000000-0005-0000-0000-000093020000}"/>
    <cellStyle name="쉼표 [0] 174 2 2" xfId="1311" xr:uid="{00000000-0005-0000-0000-000094020000}"/>
    <cellStyle name="쉼표 [0] 174 3" xfId="1310" xr:uid="{00000000-0005-0000-0000-000095020000}"/>
    <cellStyle name="쉼표 [0] 175" xfId="333" xr:uid="{00000000-0005-0000-0000-000096020000}"/>
    <cellStyle name="쉼표 [0] 175 2" xfId="334" xr:uid="{00000000-0005-0000-0000-000097020000}"/>
    <cellStyle name="쉼표 [0] 175 2 2" xfId="1313" xr:uid="{00000000-0005-0000-0000-000098020000}"/>
    <cellStyle name="쉼표 [0] 175 3" xfId="1312" xr:uid="{00000000-0005-0000-0000-000099020000}"/>
    <cellStyle name="쉼표 [0] 176" xfId="335" xr:uid="{00000000-0005-0000-0000-00009A020000}"/>
    <cellStyle name="쉼표 [0] 176 2" xfId="336" xr:uid="{00000000-0005-0000-0000-00009B020000}"/>
    <cellStyle name="쉼표 [0] 176 2 2" xfId="1315" xr:uid="{00000000-0005-0000-0000-00009C020000}"/>
    <cellStyle name="쉼표 [0] 176 3" xfId="1314" xr:uid="{00000000-0005-0000-0000-00009D020000}"/>
    <cellStyle name="쉼표 [0] 177" xfId="337" xr:uid="{00000000-0005-0000-0000-00009E020000}"/>
    <cellStyle name="쉼표 [0] 177 2" xfId="338" xr:uid="{00000000-0005-0000-0000-00009F020000}"/>
    <cellStyle name="쉼표 [0] 177 2 2" xfId="1317" xr:uid="{00000000-0005-0000-0000-0000A0020000}"/>
    <cellStyle name="쉼표 [0] 177 3" xfId="1316" xr:uid="{00000000-0005-0000-0000-0000A1020000}"/>
    <cellStyle name="쉼표 [0] 178" xfId="339" xr:uid="{00000000-0005-0000-0000-0000A2020000}"/>
    <cellStyle name="쉼표 [0] 178 2" xfId="340" xr:uid="{00000000-0005-0000-0000-0000A3020000}"/>
    <cellStyle name="쉼표 [0] 178 2 2" xfId="1319" xr:uid="{00000000-0005-0000-0000-0000A4020000}"/>
    <cellStyle name="쉼표 [0] 178 3" xfId="1318" xr:uid="{00000000-0005-0000-0000-0000A5020000}"/>
    <cellStyle name="쉼표 [0] 179" xfId="341" xr:uid="{00000000-0005-0000-0000-0000A6020000}"/>
    <cellStyle name="쉼표 [0] 179 2" xfId="342" xr:uid="{00000000-0005-0000-0000-0000A7020000}"/>
    <cellStyle name="쉼표 [0] 179 2 2" xfId="1321" xr:uid="{00000000-0005-0000-0000-0000A8020000}"/>
    <cellStyle name="쉼표 [0] 179 3" xfId="1320" xr:uid="{00000000-0005-0000-0000-0000A9020000}"/>
    <cellStyle name="쉼표 [0] 180" xfId="343" xr:uid="{00000000-0005-0000-0000-0000AA020000}"/>
    <cellStyle name="쉼표 [0] 180 2" xfId="344" xr:uid="{00000000-0005-0000-0000-0000AB020000}"/>
    <cellStyle name="쉼표 [0] 180 2 2" xfId="1323" xr:uid="{00000000-0005-0000-0000-0000AC020000}"/>
    <cellStyle name="쉼표 [0] 180 3" xfId="1322" xr:uid="{00000000-0005-0000-0000-0000AD020000}"/>
    <cellStyle name="쉼표 [0] 181" xfId="345" xr:uid="{00000000-0005-0000-0000-0000AE020000}"/>
    <cellStyle name="쉼표 [0] 181 2" xfId="346" xr:uid="{00000000-0005-0000-0000-0000AF020000}"/>
    <cellStyle name="쉼표 [0] 181 2 2" xfId="1325" xr:uid="{00000000-0005-0000-0000-0000B0020000}"/>
    <cellStyle name="쉼표 [0] 181 3" xfId="1324" xr:uid="{00000000-0005-0000-0000-0000B1020000}"/>
    <cellStyle name="쉼표 [0] 182" xfId="347" xr:uid="{00000000-0005-0000-0000-0000B2020000}"/>
    <cellStyle name="쉼표 [0] 182 2" xfId="348" xr:uid="{00000000-0005-0000-0000-0000B3020000}"/>
    <cellStyle name="쉼표 [0] 182 2 2" xfId="1327" xr:uid="{00000000-0005-0000-0000-0000B4020000}"/>
    <cellStyle name="쉼표 [0] 182 3" xfId="1326" xr:uid="{00000000-0005-0000-0000-0000B5020000}"/>
    <cellStyle name="쉼표 [0] 183" xfId="349" xr:uid="{00000000-0005-0000-0000-0000B6020000}"/>
    <cellStyle name="쉼표 [0] 183 2" xfId="350" xr:uid="{00000000-0005-0000-0000-0000B7020000}"/>
    <cellStyle name="쉼표 [0] 183 2 2" xfId="1329" xr:uid="{00000000-0005-0000-0000-0000B8020000}"/>
    <cellStyle name="쉼표 [0] 183 3" xfId="1328" xr:uid="{00000000-0005-0000-0000-0000B9020000}"/>
    <cellStyle name="쉼표 [0] 185" xfId="351" xr:uid="{00000000-0005-0000-0000-0000BA020000}"/>
    <cellStyle name="쉼표 [0] 185 2" xfId="1330" xr:uid="{00000000-0005-0000-0000-0000BB020000}"/>
    <cellStyle name="쉼표 [0] 2" xfId="981" xr:uid="{00000000-0005-0000-0000-0000BC020000}"/>
    <cellStyle name="쉼표 [0] 2 2" xfId="352" xr:uid="{00000000-0005-0000-0000-0000BD020000}"/>
    <cellStyle name="쉼표 [0] 2 2 2" xfId="1331" xr:uid="{00000000-0005-0000-0000-0000BE020000}"/>
    <cellStyle name="쉼표 [0] 20" xfId="353" xr:uid="{00000000-0005-0000-0000-0000BF020000}"/>
    <cellStyle name="쉼표 [0] 20 2" xfId="354" xr:uid="{00000000-0005-0000-0000-0000C0020000}"/>
    <cellStyle name="쉼표 [0] 20 2 2" xfId="1333" xr:uid="{00000000-0005-0000-0000-0000C1020000}"/>
    <cellStyle name="쉼표 [0] 20 3" xfId="1332" xr:uid="{00000000-0005-0000-0000-0000C2020000}"/>
    <cellStyle name="쉼표 [0] 21" xfId="355" xr:uid="{00000000-0005-0000-0000-0000C3020000}"/>
    <cellStyle name="쉼표 [0] 21 2" xfId="356" xr:uid="{00000000-0005-0000-0000-0000C4020000}"/>
    <cellStyle name="쉼표 [0] 21 2 2" xfId="1335" xr:uid="{00000000-0005-0000-0000-0000C5020000}"/>
    <cellStyle name="쉼표 [0] 21 3" xfId="1334" xr:uid="{00000000-0005-0000-0000-0000C6020000}"/>
    <cellStyle name="쉼표 [0] 22" xfId="357" xr:uid="{00000000-0005-0000-0000-0000C7020000}"/>
    <cellStyle name="쉼표 [0] 22 2" xfId="358" xr:uid="{00000000-0005-0000-0000-0000C8020000}"/>
    <cellStyle name="쉼표 [0] 22 2 2" xfId="1337" xr:uid="{00000000-0005-0000-0000-0000C9020000}"/>
    <cellStyle name="쉼표 [0] 22 3" xfId="1336" xr:uid="{00000000-0005-0000-0000-0000CA020000}"/>
    <cellStyle name="쉼표 [0] 23" xfId="359" xr:uid="{00000000-0005-0000-0000-0000CB020000}"/>
    <cellStyle name="쉼표 [0] 23 2" xfId="360" xr:uid="{00000000-0005-0000-0000-0000CC020000}"/>
    <cellStyle name="쉼표 [0] 23 2 2" xfId="1339" xr:uid="{00000000-0005-0000-0000-0000CD020000}"/>
    <cellStyle name="쉼표 [0] 23 3" xfId="1338" xr:uid="{00000000-0005-0000-0000-0000CE020000}"/>
    <cellStyle name="쉼표 [0] 24" xfId="361" xr:uid="{00000000-0005-0000-0000-0000CF020000}"/>
    <cellStyle name="쉼표 [0] 24 2" xfId="362" xr:uid="{00000000-0005-0000-0000-0000D0020000}"/>
    <cellStyle name="쉼표 [0] 24 2 2" xfId="1341" xr:uid="{00000000-0005-0000-0000-0000D1020000}"/>
    <cellStyle name="쉼표 [0] 24 3" xfId="1340" xr:uid="{00000000-0005-0000-0000-0000D2020000}"/>
    <cellStyle name="쉼표 [0] 25" xfId="363" xr:uid="{00000000-0005-0000-0000-0000D3020000}"/>
    <cellStyle name="쉼표 [0] 25 2" xfId="364" xr:uid="{00000000-0005-0000-0000-0000D4020000}"/>
    <cellStyle name="쉼표 [0] 25 2 2" xfId="1343" xr:uid="{00000000-0005-0000-0000-0000D5020000}"/>
    <cellStyle name="쉼표 [0] 25 3" xfId="1342" xr:uid="{00000000-0005-0000-0000-0000D6020000}"/>
    <cellStyle name="쉼표 [0] 26" xfId="365" xr:uid="{00000000-0005-0000-0000-0000D7020000}"/>
    <cellStyle name="쉼표 [0] 26 2" xfId="366" xr:uid="{00000000-0005-0000-0000-0000D8020000}"/>
    <cellStyle name="쉼표 [0] 26 2 2" xfId="1345" xr:uid="{00000000-0005-0000-0000-0000D9020000}"/>
    <cellStyle name="쉼표 [0] 26 3" xfId="1344" xr:uid="{00000000-0005-0000-0000-0000DA020000}"/>
    <cellStyle name="쉼표 [0] 27" xfId="367" xr:uid="{00000000-0005-0000-0000-0000DB020000}"/>
    <cellStyle name="쉼표 [0] 27 2" xfId="368" xr:uid="{00000000-0005-0000-0000-0000DC020000}"/>
    <cellStyle name="쉼표 [0] 27 2 2" xfId="1347" xr:uid="{00000000-0005-0000-0000-0000DD020000}"/>
    <cellStyle name="쉼표 [0] 27 3" xfId="1346" xr:uid="{00000000-0005-0000-0000-0000DE020000}"/>
    <cellStyle name="쉼표 [0] 28" xfId="369" xr:uid="{00000000-0005-0000-0000-0000DF020000}"/>
    <cellStyle name="쉼표 [0] 28 2" xfId="370" xr:uid="{00000000-0005-0000-0000-0000E0020000}"/>
    <cellStyle name="쉼표 [0] 28 2 2" xfId="1349" xr:uid="{00000000-0005-0000-0000-0000E1020000}"/>
    <cellStyle name="쉼표 [0] 28 3" xfId="1348" xr:uid="{00000000-0005-0000-0000-0000E2020000}"/>
    <cellStyle name="쉼표 [0] 29" xfId="371" xr:uid="{00000000-0005-0000-0000-0000E3020000}"/>
    <cellStyle name="쉼표 [0] 29 2" xfId="372" xr:uid="{00000000-0005-0000-0000-0000E4020000}"/>
    <cellStyle name="쉼표 [0] 29 2 2" xfId="1351" xr:uid="{00000000-0005-0000-0000-0000E5020000}"/>
    <cellStyle name="쉼표 [0] 29 3" xfId="1350" xr:uid="{00000000-0005-0000-0000-0000E6020000}"/>
    <cellStyle name="쉼표 [0] 3" xfId="373" xr:uid="{00000000-0005-0000-0000-0000E7020000}"/>
    <cellStyle name="쉼표 [0] 3 2" xfId="374" xr:uid="{00000000-0005-0000-0000-0000E8020000}"/>
    <cellStyle name="쉼표 [0] 3 2 2" xfId="1353" xr:uid="{00000000-0005-0000-0000-0000E9020000}"/>
    <cellStyle name="쉼표 [0] 3 3" xfId="1352" xr:uid="{00000000-0005-0000-0000-0000EA020000}"/>
    <cellStyle name="쉼표 [0] 30" xfId="375" xr:uid="{00000000-0005-0000-0000-0000EB020000}"/>
    <cellStyle name="쉼표 [0] 30 2" xfId="376" xr:uid="{00000000-0005-0000-0000-0000EC020000}"/>
    <cellStyle name="쉼표 [0] 30 2 2" xfId="1355" xr:uid="{00000000-0005-0000-0000-0000ED020000}"/>
    <cellStyle name="쉼표 [0] 30 3" xfId="1354" xr:uid="{00000000-0005-0000-0000-0000EE020000}"/>
    <cellStyle name="쉼표 [0] 31" xfId="377" xr:uid="{00000000-0005-0000-0000-0000EF020000}"/>
    <cellStyle name="쉼표 [0] 31 2" xfId="378" xr:uid="{00000000-0005-0000-0000-0000F0020000}"/>
    <cellStyle name="쉼표 [0] 31 2 2" xfId="1357" xr:uid="{00000000-0005-0000-0000-0000F1020000}"/>
    <cellStyle name="쉼표 [0] 31 3" xfId="1356" xr:uid="{00000000-0005-0000-0000-0000F2020000}"/>
    <cellStyle name="쉼표 [0] 32" xfId="379" xr:uid="{00000000-0005-0000-0000-0000F3020000}"/>
    <cellStyle name="쉼표 [0] 32 2" xfId="380" xr:uid="{00000000-0005-0000-0000-0000F4020000}"/>
    <cellStyle name="쉼표 [0] 32 2 2" xfId="1359" xr:uid="{00000000-0005-0000-0000-0000F5020000}"/>
    <cellStyle name="쉼표 [0] 32 3" xfId="1358" xr:uid="{00000000-0005-0000-0000-0000F6020000}"/>
    <cellStyle name="쉼표 [0] 33" xfId="381" xr:uid="{00000000-0005-0000-0000-0000F7020000}"/>
    <cellStyle name="쉼표 [0] 33 2" xfId="382" xr:uid="{00000000-0005-0000-0000-0000F8020000}"/>
    <cellStyle name="쉼표 [0] 33 2 2" xfId="1361" xr:uid="{00000000-0005-0000-0000-0000F9020000}"/>
    <cellStyle name="쉼표 [0] 33 3" xfId="1360" xr:uid="{00000000-0005-0000-0000-0000FA020000}"/>
    <cellStyle name="쉼표 [0] 34" xfId="383" xr:uid="{00000000-0005-0000-0000-0000FB020000}"/>
    <cellStyle name="쉼표 [0] 34 2" xfId="384" xr:uid="{00000000-0005-0000-0000-0000FC020000}"/>
    <cellStyle name="쉼표 [0] 34 2 2" xfId="1363" xr:uid="{00000000-0005-0000-0000-0000FD020000}"/>
    <cellStyle name="쉼표 [0] 34 3" xfId="1362" xr:uid="{00000000-0005-0000-0000-0000FE020000}"/>
    <cellStyle name="쉼표 [0] 36" xfId="385" xr:uid="{00000000-0005-0000-0000-0000FF020000}"/>
    <cellStyle name="쉼표 [0] 36 2" xfId="386" xr:uid="{00000000-0005-0000-0000-000000030000}"/>
    <cellStyle name="쉼표 [0] 36 2 2" xfId="1365" xr:uid="{00000000-0005-0000-0000-000001030000}"/>
    <cellStyle name="쉼표 [0] 36 3" xfId="1364" xr:uid="{00000000-0005-0000-0000-000002030000}"/>
    <cellStyle name="쉼표 [0] 37" xfId="387" xr:uid="{00000000-0005-0000-0000-000003030000}"/>
    <cellStyle name="쉼표 [0] 37 2" xfId="388" xr:uid="{00000000-0005-0000-0000-000004030000}"/>
    <cellStyle name="쉼표 [0] 37 2 2" xfId="1367" xr:uid="{00000000-0005-0000-0000-000005030000}"/>
    <cellStyle name="쉼표 [0] 37 3" xfId="1366" xr:uid="{00000000-0005-0000-0000-000006030000}"/>
    <cellStyle name="쉼표 [0] 38" xfId="389" xr:uid="{00000000-0005-0000-0000-000007030000}"/>
    <cellStyle name="쉼표 [0] 38 2" xfId="390" xr:uid="{00000000-0005-0000-0000-000008030000}"/>
    <cellStyle name="쉼표 [0] 38 2 2" xfId="1369" xr:uid="{00000000-0005-0000-0000-000009030000}"/>
    <cellStyle name="쉼표 [0] 38 3" xfId="1368" xr:uid="{00000000-0005-0000-0000-00000A030000}"/>
    <cellStyle name="쉼표 [0] 39" xfId="391" xr:uid="{00000000-0005-0000-0000-00000B030000}"/>
    <cellStyle name="쉼표 [0] 39 2" xfId="392" xr:uid="{00000000-0005-0000-0000-00000C030000}"/>
    <cellStyle name="쉼표 [0] 39 2 2" xfId="1371" xr:uid="{00000000-0005-0000-0000-00000D030000}"/>
    <cellStyle name="쉼표 [0] 39 3" xfId="1370" xr:uid="{00000000-0005-0000-0000-00000E030000}"/>
    <cellStyle name="쉼표 [0] 4" xfId="393" xr:uid="{00000000-0005-0000-0000-00000F030000}"/>
    <cellStyle name="쉼표 [0] 4 2" xfId="394" xr:uid="{00000000-0005-0000-0000-000010030000}"/>
    <cellStyle name="쉼표 [0] 4 2 2" xfId="1373" xr:uid="{00000000-0005-0000-0000-000011030000}"/>
    <cellStyle name="쉼표 [0] 4 3" xfId="1372" xr:uid="{00000000-0005-0000-0000-000012030000}"/>
    <cellStyle name="쉼표 [0] 40" xfId="395" xr:uid="{00000000-0005-0000-0000-000013030000}"/>
    <cellStyle name="쉼표 [0] 40 2" xfId="396" xr:uid="{00000000-0005-0000-0000-000014030000}"/>
    <cellStyle name="쉼표 [0] 40 2 2" xfId="1375" xr:uid="{00000000-0005-0000-0000-000015030000}"/>
    <cellStyle name="쉼표 [0] 40 3" xfId="1374" xr:uid="{00000000-0005-0000-0000-000016030000}"/>
    <cellStyle name="쉼표 [0] 41" xfId="397" xr:uid="{00000000-0005-0000-0000-000017030000}"/>
    <cellStyle name="쉼표 [0] 41 2" xfId="398" xr:uid="{00000000-0005-0000-0000-000018030000}"/>
    <cellStyle name="쉼표 [0] 41 2 2" xfId="1377" xr:uid="{00000000-0005-0000-0000-000019030000}"/>
    <cellStyle name="쉼표 [0] 41 3" xfId="1376" xr:uid="{00000000-0005-0000-0000-00001A030000}"/>
    <cellStyle name="쉼표 [0] 42" xfId="399" xr:uid="{00000000-0005-0000-0000-00001B030000}"/>
    <cellStyle name="쉼표 [0] 42 2" xfId="400" xr:uid="{00000000-0005-0000-0000-00001C030000}"/>
    <cellStyle name="쉼표 [0] 42 2 2" xfId="1379" xr:uid="{00000000-0005-0000-0000-00001D030000}"/>
    <cellStyle name="쉼표 [0] 42 3" xfId="1378" xr:uid="{00000000-0005-0000-0000-00001E030000}"/>
    <cellStyle name="쉼표 [0] 43" xfId="401" xr:uid="{00000000-0005-0000-0000-00001F030000}"/>
    <cellStyle name="쉼표 [0] 43 2" xfId="402" xr:uid="{00000000-0005-0000-0000-000020030000}"/>
    <cellStyle name="쉼표 [0] 43 2 2" xfId="1381" xr:uid="{00000000-0005-0000-0000-000021030000}"/>
    <cellStyle name="쉼표 [0] 43 3" xfId="1380" xr:uid="{00000000-0005-0000-0000-000022030000}"/>
    <cellStyle name="쉼표 [0] 44" xfId="403" xr:uid="{00000000-0005-0000-0000-000023030000}"/>
    <cellStyle name="쉼표 [0] 44 2" xfId="404" xr:uid="{00000000-0005-0000-0000-000024030000}"/>
    <cellStyle name="쉼표 [0] 44 2 2" xfId="1383" xr:uid="{00000000-0005-0000-0000-000025030000}"/>
    <cellStyle name="쉼표 [0] 44 3" xfId="1382" xr:uid="{00000000-0005-0000-0000-000026030000}"/>
    <cellStyle name="쉼표 [0] 45" xfId="405" xr:uid="{00000000-0005-0000-0000-000027030000}"/>
    <cellStyle name="쉼표 [0] 45 2" xfId="406" xr:uid="{00000000-0005-0000-0000-000028030000}"/>
    <cellStyle name="쉼표 [0] 45 2 2" xfId="1385" xr:uid="{00000000-0005-0000-0000-000029030000}"/>
    <cellStyle name="쉼표 [0] 45 3" xfId="1384" xr:uid="{00000000-0005-0000-0000-00002A030000}"/>
    <cellStyle name="쉼표 [0] 46" xfId="407" xr:uid="{00000000-0005-0000-0000-00002B030000}"/>
    <cellStyle name="쉼표 [0] 46 2" xfId="408" xr:uid="{00000000-0005-0000-0000-00002C030000}"/>
    <cellStyle name="쉼표 [0] 46 2 2" xfId="1387" xr:uid="{00000000-0005-0000-0000-00002D030000}"/>
    <cellStyle name="쉼표 [0] 46 3" xfId="1386" xr:uid="{00000000-0005-0000-0000-00002E030000}"/>
    <cellStyle name="쉼표 [0] 47" xfId="409" xr:uid="{00000000-0005-0000-0000-00002F030000}"/>
    <cellStyle name="쉼표 [0] 47 2" xfId="410" xr:uid="{00000000-0005-0000-0000-000030030000}"/>
    <cellStyle name="쉼표 [0] 47 2 2" xfId="1389" xr:uid="{00000000-0005-0000-0000-000031030000}"/>
    <cellStyle name="쉼표 [0] 47 3" xfId="1388" xr:uid="{00000000-0005-0000-0000-000032030000}"/>
    <cellStyle name="쉼표 [0] 48" xfId="411" xr:uid="{00000000-0005-0000-0000-000033030000}"/>
    <cellStyle name="쉼표 [0] 48 2" xfId="412" xr:uid="{00000000-0005-0000-0000-000034030000}"/>
    <cellStyle name="쉼표 [0] 48 2 2" xfId="1391" xr:uid="{00000000-0005-0000-0000-000035030000}"/>
    <cellStyle name="쉼표 [0] 48 3" xfId="1390" xr:uid="{00000000-0005-0000-0000-000036030000}"/>
    <cellStyle name="쉼표 [0] 49" xfId="413" xr:uid="{00000000-0005-0000-0000-000037030000}"/>
    <cellStyle name="쉼표 [0] 49 2" xfId="414" xr:uid="{00000000-0005-0000-0000-000038030000}"/>
    <cellStyle name="쉼표 [0] 49 2 2" xfId="1393" xr:uid="{00000000-0005-0000-0000-000039030000}"/>
    <cellStyle name="쉼표 [0] 49 3" xfId="1392" xr:uid="{00000000-0005-0000-0000-00003A030000}"/>
    <cellStyle name="쉼표 [0] 5" xfId="3" xr:uid="{00000000-0005-0000-0000-00003B030000}"/>
    <cellStyle name="쉼표 [0] 5 10" xfId="415" xr:uid="{00000000-0005-0000-0000-00003C030000}"/>
    <cellStyle name="쉼표 [0] 5 10 2" xfId="1394" xr:uid="{00000000-0005-0000-0000-00003D030000}"/>
    <cellStyle name="쉼표 [0] 5 100" xfId="416" xr:uid="{00000000-0005-0000-0000-00003E030000}"/>
    <cellStyle name="쉼표 [0] 5 100 2" xfId="1395" xr:uid="{00000000-0005-0000-0000-00003F030000}"/>
    <cellStyle name="쉼표 [0] 5 101" xfId="417" xr:uid="{00000000-0005-0000-0000-000040030000}"/>
    <cellStyle name="쉼표 [0] 5 101 2" xfId="1396" xr:uid="{00000000-0005-0000-0000-000041030000}"/>
    <cellStyle name="쉼표 [0] 5 102" xfId="418" xr:uid="{00000000-0005-0000-0000-000042030000}"/>
    <cellStyle name="쉼표 [0] 5 102 2" xfId="1397" xr:uid="{00000000-0005-0000-0000-000043030000}"/>
    <cellStyle name="쉼표 [0] 5 103" xfId="419" xr:uid="{00000000-0005-0000-0000-000044030000}"/>
    <cellStyle name="쉼표 [0] 5 103 2" xfId="1398" xr:uid="{00000000-0005-0000-0000-000045030000}"/>
    <cellStyle name="쉼표 [0] 5 104" xfId="420" xr:uid="{00000000-0005-0000-0000-000046030000}"/>
    <cellStyle name="쉼표 [0] 5 104 2" xfId="1399" xr:uid="{00000000-0005-0000-0000-000047030000}"/>
    <cellStyle name="쉼표 [0] 5 105" xfId="421" xr:uid="{00000000-0005-0000-0000-000048030000}"/>
    <cellStyle name="쉼표 [0] 5 105 2" xfId="1400" xr:uid="{00000000-0005-0000-0000-000049030000}"/>
    <cellStyle name="쉼표 [0] 5 106" xfId="422" xr:uid="{00000000-0005-0000-0000-00004A030000}"/>
    <cellStyle name="쉼표 [0] 5 106 2" xfId="1401" xr:uid="{00000000-0005-0000-0000-00004B030000}"/>
    <cellStyle name="쉼표 [0] 5 107" xfId="423" xr:uid="{00000000-0005-0000-0000-00004C030000}"/>
    <cellStyle name="쉼표 [0] 5 107 2" xfId="1402" xr:uid="{00000000-0005-0000-0000-00004D030000}"/>
    <cellStyle name="쉼표 [0] 5 108" xfId="424" xr:uid="{00000000-0005-0000-0000-00004E030000}"/>
    <cellStyle name="쉼표 [0] 5 108 2" xfId="1403" xr:uid="{00000000-0005-0000-0000-00004F030000}"/>
    <cellStyle name="쉼표 [0] 5 109" xfId="425" xr:uid="{00000000-0005-0000-0000-000050030000}"/>
    <cellStyle name="쉼표 [0] 5 109 2" xfId="1404" xr:uid="{00000000-0005-0000-0000-000051030000}"/>
    <cellStyle name="쉼표 [0] 5 11" xfId="426" xr:uid="{00000000-0005-0000-0000-000052030000}"/>
    <cellStyle name="쉼표 [0] 5 11 2" xfId="1405" xr:uid="{00000000-0005-0000-0000-000053030000}"/>
    <cellStyle name="쉼표 [0] 5 110" xfId="427" xr:uid="{00000000-0005-0000-0000-000054030000}"/>
    <cellStyle name="쉼표 [0] 5 110 2" xfId="1406" xr:uid="{00000000-0005-0000-0000-000055030000}"/>
    <cellStyle name="쉼표 [0] 5 111" xfId="428" xr:uid="{00000000-0005-0000-0000-000056030000}"/>
    <cellStyle name="쉼표 [0] 5 111 2" xfId="1407" xr:uid="{00000000-0005-0000-0000-000057030000}"/>
    <cellStyle name="쉼표 [0] 5 112" xfId="429" xr:uid="{00000000-0005-0000-0000-000058030000}"/>
    <cellStyle name="쉼표 [0] 5 112 2" xfId="1408" xr:uid="{00000000-0005-0000-0000-000059030000}"/>
    <cellStyle name="쉼표 [0] 5 113" xfId="430" xr:uid="{00000000-0005-0000-0000-00005A030000}"/>
    <cellStyle name="쉼표 [0] 5 113 2" xfId="1409" xr:uid="{00000000-0005-0000-0000-00005B030000}"/>
    <cellStyle name="쉼표 [0] 5 114" xfId="431" xr:uid="{00000000-0005-0000-0000-00005C030000}"/>
    <cellStyle name="쉼표 [0] 5 114 2" xfId="1410" xr:uid="{00000000-0005-0000-0000-00005D030000}"/>
    <cellStyle name="쉼표 [0] 5 115" xfId="432" xr:uid="{00000000-0005-0000-0000-00005E030000}"/>
    <cellStyle name="쉼표 [0] 5 115 2" xfId="1411" xr:uid="{00000000-0005-0000-0000-00005F030000}"/>
    <cellStyle name="쉼표 [0] 5 116" xfId="433" xr:uid="{00000000-0005-0000-0000-000060030000}"/>
    <cellStyle name="쉼표 [0] 5 116 2" xfId="1412" xr:uid="{00000000-0005-0000-0000-000061030000}"/>
    <cellStyle name="쉼표 [0] 5 117" xfId="434" xr:uid="{00000000-0005-0000-0000-000062030000}"/>
    <cellStyle name="쉼표 [0] 5 117 2" xfId="1413" xr:uid="{00000000-0005-0000-0000-000063030000}"/>
    <cellStyle name="쉼표 [0] 5 118" xfId="435" xr:uid="{00000000-0005-0000-0000-000064030000}"/>
    <cellStyle name="쉼표 [0] 5 118 2" xfId="1414" xr:uid="{00000000-0005-0000-0000-000065030000}"/>
    <cellStyle name="쉼표 [0] 5 119" xfId="436" xr:uid="{00000000-0005-0000-0000-000066030000}"/>
    <cellStyle name="쉼표 [0] 5 119 2" xfId="1415" xr:uid="{00000000-0005-0000-0000-000067030000}"/>
    <cellStyle name="쉼표 [0] 5 12" xfId="437" xr:uid="{00000000-0005-0000-0000-000068030000}"/>
    <cellStyle name="쉼표 [0] 5 12 2" xfId="1416" xr:uid="{00000000-0005-0000-0000-000069030000}"/>
    <cellStyle name="쉼표 [0] 5 120" xfId="438" xr:uid="{00000000-0005-0000-0000-00006A030000}"/>
    <cellStyle name="쉼표 [0] 5 120 2" xfId="1417" xr:uid="{00000000-0005-0000-0000-00006B030000}"/>
    <cellStyle name="쉼표 [0] 5 121" xfId="439" xr:uid="{00000000-0005-0000-0000-00006C030000}"/>
    <cellStyle name="쉼표 [0] 5 121 2" xfId="1418" xr:uid="{00000000-0005-0000-0000-00006D030000}"/>
    <cellStyle name="쉼표 [0] 5 122" xfId="440" xr:uid="{00000000-0005-0000-0000-00006E030000}"/>
    <cellStyle name="쉼표 [0] 5 122 2" xfId="1419" xr:uid="{00000000-0005-0000-0000-00006F030000}"/>
    <cellStyle name="쉼표 [0] 5 123" xfId="441" xr:uid="{00000000-0005-0000-0000-000070030000}"/>
    <cellStyle name="쉼표 [0] 5 123 2" xfId="1420" xr:uid="{00000000-0005-0000-0000-000071030000}"/>
    <cellStyle name="쉼표 [0] 5 124" xfId="442" xr:uid="{00000000-0005-0000-0000-000072030000}"/>
    <cellStyle name="쉼표 [0] 5 124 2" xfId="1421" xr:uid="{00000000-0005-0000-0000-000073030000}"/>
    <cellStyle name="쉼표 [0] 5 125" xfId="443" xr:uid="{00000000-0005-0000-0000-000074030000}"/>
    <cellStyle name="쉼표 [0] 5 125 2" xfId="1422" xr:uid="{00000000-0005-0000-0000-000075030000}"/>
    <cellStyle name="쉼표 [0] 5 126" xfId="444" xr:uid="{00000000-0005-0000-0000-000076030000}"/>
    <cellStyle name="쉼표 [0] 5 126 2" xfId="1423" xr:uid="{00000000-0005-0000-0000-000077030000}"/>
    <cellStyle name="쉼표 [0] 5 127" xfId="445" xr:uid="{00000000-0005-0000-0000-000078030000}"/>
    <cellStyle name="쉼표 [0] 5 127 2" xfId="1424" xr:uid="{00000000-0005-0000-0000-000079030000}"/>
    <cellStyle name="쉼표 [0] 5 128" xfId="446" xr:uid="{00000000-0005-0000-0000-00007A030000}"/>
    <cellStyle name="쉼표 [0] 5 128 2" xfId="1425" xr:uid="{00000000-0005-0000-0000-00007B030000}"/>
    <cellStyle name="쉼표 [0] 5 129" xfId="447" xr:uid="{00000000-0005-0000-0000-00007C030000}"/>
    <cellStyle name="쉼표 [0] 5 129 2" xfId="1426" xr:uid="{00000000-0005-0000-0000-00007D030000}"/>
    <cellStyle name="쉼표 [0] 5 13" xfId="448" xr:uid="{00000000-0005-0000-0000-00007E030000}"/>
    <cellStyle name="쉼표 [0] 5 13 2" xfId="1427" xr:uid="{00000000-0005-0000-0000-00007F030000}"/>
    <cellStyle name="쉼표 [0] 5 130" xfId="449" xr:uid="{00000000-0005-0000-0000-000080030000}"/>
    <cellStyle name="쉼표 [0] 5 130 2" xfId="1428" xr:uid="{00000000-0005-0000-0000-000081030000}"/>
    <cellStyle name="쉼표 [0] 5 131" xfId="450" xr:uid="{00000000-0005-0000-0000-000082030000}"/>
    <cellStyle name="쉼표 [0] 5 131 2" xfId="1429" xr:uid="{00000000-0005-0000-0000-000083030000}"/>
    <cellStyle name="쉼표 [0] 5 132" xfId="451" xr:uid="{00000000-0005-0000-0000-000084030000}"/>
    <cellStyle name="쉼표 [0] 5 132 2" xfId="1430" xr:uid="{00000000-0005-0000-0000-000085030000}"/>
    <cellStyle name="쉼표 [0] 5 133" xfId="452" xr:uid="{00000000-0005-0000-0000-000086030000}"/>
    <cellStyle name="쉼표 [0] 5 133 2" xfId="1431" xr:uid="{00000000-0005-0000-0000-000087030000}"/>
    <cellStyle name="쉼표 [0] 5 134" xfId="453" xr:uid="{00000000-0005-0000-0000-000088030000}"/>
    <cellStyle name="쉼표 [0] 5 134 2" xfId="1432" xr:uid="{00000000-0005-0000-0000-000089030000}"/>
    <cellStyle name="쉼표 [0] 5 135" xfId="454" xr:uid="{00000000-0005-0000-0000-00008A030000}"/>
    <cellStyle name="쉼표 [0] 5 135 2" xfId="1433" xr:uid="{00000000-0005-0000-0000-00008B030000}"/>
    <cellStyle name="쉼표 [0] 5 136" xfId="455" xr:uid="{00000000-0005-0000-0000-00008C030000}"/>
    <cellStyle name="쉼표 [0] 5 136 2" xfId="1434" xr:uid="{00000000-0005-0000-0000-00008D030000}"/>
    <cellStyle name="쉼표 [0] 5 137" xfId="456" xr:uid="{00000000-0005-0000-0000-00008E030000}"/>
    <cellStyle name="쉼표 [0] 5 137 2" xfId="1435" xr:uid="{00000000-0005-0000-0000-00008F030000}"/>
    <cellStyle name="쉼표 [0] 5 138" xfId="457" xr:uid="{00000000-0005-0000-0000-000090030000}"/>
    <cellStyle name="쉼표 [0] 5 138 2" xfId="1436" xr:uid="{00000000-0005-0000-0000-000091030000}"/>
    <cellStyle name="쉼표 [0] 5 139" xfId="458" xr:uid="{00000000-0005-0000-0000-000092030000}"/>
    <cellStyle name="쉼표 [0] 5 139 2" xfId="1437" xr:uid="{00000000-0005-0000-0000-000093030000}"/>
    <cellStyle name="쉼표 [0] 5 14" xfId="459" xr:uid="{00000000-0005-0000-0000-000094030000}"/>
    <cellStyle name="쉼표 [0] 5 14 2" xfId="1438" xr:uid="{00000000-0005-0000-0000-000095030000}"/>
    <cellStyle name="쉼표 [0] 5 140" xfId="460" xr:uid="{00000000-0005-0000-0000-000096030000}"/>
    <cellStyle name="쉼표 [0] 5 140 2" xfId="1439" xr:uid="{00000000-0005-0000-0000-000097030000}"/>
    <cellStyle name="쉼표 [0] 5 141" xfId="461" xr:uid="{00000000-0005-0000-0000-000098030000}"/>
    <cellStyle name="쉼표 [0] 5 141 2" xfId="1440" xr:uid="{00000000-0005-0000-0000-000099030000}"/>
    <cellStyle name="쉼표 [0] 5 142" xfId="462" xr:uid="{00000000-0005-0000-0000-00009A030000}"/>
    <cellStyle name="쉼표 [0] 5 142 2" xfId="1441" xr:uid="{00000000-0005-0000-0000-00009B030000}"/>
    <cellStyle name="쉼표 [0] 5 143" xfId="463" xr:uid="{00000000-0005-0000-0000-00009C030000}"/>
    <cellStyle name="쉼표 [0] 5 143 2" xfId="1442" xr:uid="{00000000-0005-0000-0000-00009D030000}"/>
    <cellStyle name="쉼표 [0] 5 144" xfId="464" xr:uid="{00000000-0005-0000-0000-00009E030000}"/>
    <cellStyle name="쉼표 [0] 5 144 2" xfId="1443" xr:uid="{00000000-0005-0000-0000-00009F030000}"/>
    <cellStyle name="쉼표 [0] 5 145" xfId="465" xr:uid="{00000000-0005-0000-0000-0000A0030000}"/>
    <cellStyle name="쉼표 [0] 5 145 2" xfId="1444" xr:uid="{00000000-0005-0000-0000-0000A1030000}"/>
    <cellStyle name="쉼표 [0] 5 146" xfId="466" xr:uid="{00000000-0005-0000-0000-0000A2030000}"/>
    <cellStyle name="쉼표 [0] 5 146 2" xfId="1445" xr:uid="{00000000-0005-0000-0000-0000A3030000}"/>
    <cellStyle name="쉼표 [0] 5 147" xfId="467" xr:uid="{00000000-0005-0000-0000-0000A4030000}"/>
    <cellStyle name="쉼표 [0] 5 147 2" xfId="1446" xr:uid="{00000000-0005-0000-0000-0000A5030000}"/>
    <cellStyle name="쉼표 [0] 5 148" xfId="468" xr:uid="{00000000-0005-0000-0000-0000A6030000}"/>
    <cellStyle name="쉼표 [0] 5 148 2" xfId="1447" xr:uid="{00000000-0005-0000-0000-0000A7030000}"/>
    <cellStyle name="쉼표 [0] 5 149" xfId="469" xr:uid="{00000000-0005-0000-0000-0000A8030000}"/>
    <cellStyle name="쉼표 [0] 5 149 2" xfId="1448" xr:uid="{00000000-0005-0000-0000-0000A9030000}"/>
    <cellStyle name="쉼표 [0] 5 15" xfId="470" xr:uid="{00000000-0005-0000-0000-0000AA030000}"/>
    <cellStyle name="쉼표 [0] 5 15 2" xfId="1449" xr:uid="{00000000-0005-0000-0000-0000AB030000}"/>
    <cellStyle name="쉼표 [0] 5 150" xfId="471" xr:uid="{00000000-0005-0000-0000-0000AC030000}"/>
    <cellStyle name="쉼표 [0] 5 150 2" xfId="1450" xr:uid="{00000000-0005-0000-0000-0000AD030000}"/>
    <cellStyle name="쉼표 [0] 5 151" xfId="472" xr:uid="{00000000-0005-0000-0000-0000AE030000}"/>
    <cellStyle name="쉼표 [0] 5 151 2" xfId="1451" xr:uid="{00000000-0005-0000-0000-0000AF030000}"/>
    <cellStyle name="쉼표 [0] 5 152" xfId="473" xr:uid="{00000000-0005-0000-0000-0000B0030000}"/>
    <cellStyle name="쉼표 [0] 5 152 2" xfId="1452" xr:uid="{00000000-0005-0000-0000-0000B1030000}"/>
    <cellStyle name="쉼표 [0] 5 153" xfId="474" xr:uid="{00000000-0005-0000-0000-0000B2030000}"/>
    <cellStyle name="쉼표 [0] 5 153 2" xfId="1453" xr:uid="{00000000-0005-0000-0000-0000B3030000}"/>
    <cellStyle name="쉼표 [0] 5 154" xfId="475" xr:uid="{00000000-0005-0000-0000-0000B4030000}"/>
    <cellStyle name="쉼표 [0] 5 154 2" xfId="1454" xr:uid="{00000000-0005-0000-0000-0000B5030000}"/>
    <cellStyle name="쉼표 [0] 5 155" xfId="476" xr:uid="{00000000-0005-0000-0000-0000B6030000}"/>
    <cellStyle name="쉼표 [0] 5 155 2" xfId="1455" xr:uid="{00000000-0005-0000-0000-0000B7030000}"/>
    <cellStyle name="쉼표 [0] 5 156" xfId="477" xr:uid="{00000000-0005-0000-0000-0000B8030000}"/>
    <cellStyle name="쉼표 [0] 5 156 2" xfId="1456" xr:uid="{00000000-0005-0000-0000-0000B9030000}"/>
    <cellStyle name="쉼표 [0] 5 157" xfId="478" xr:uid="{00000000-0005-0000-0000-0000BA030000}"/>
    <cellStyle name="쉼표 [0] 5 157 2" xfId="1457" xr:uid="{00000000-0005-0000-0000-0000BB030000}"/>
    <cellStyle name="쉼표 [0] 5 158" xfId="479" xr:uid="{00000000-0005-0000-0000-0000BC030000}"/>
    <cellStyle name="쉼표 [0] 5 158 2" xfId="1458" xr:uid="{00000000-0005-0000-0000-0000BD030000}"/>
    <cellStyle name="쉼표 [0] 5 159" xfId="480" xr:uid="{00000000-0005-0000-0000-0000BE030000}"/>
    <cellStyle name="쉼표 [0] 5 159 2" xfId="1459" xr:uid="{00000000-0005-0000-0000-0000BF030000}"/>
    <cellStyle name="쉼표 [0] 5 16" xfId="481" xr:uid="{00000000-0005-0000-0000-0000C0030000}"/>
    <cellStyle name="쉼표 [0] 5 16 2" xfId="1460" xr:uid="{00000000-0005-0000-0000-0000C1030000}"/>
    <cellStyle name="쉼표 [0] 5 160" xfId="482" xr:uid="{00000000-0005-0000-0000-0000C2030000}"/>
    <cellStyle name="쉼표 [0] 5 160 2" xfId="1461" xr:uid="{00000000-0005-0000-0000-0000C3030000}"/>
    <cellStyle name="쉼표 [0] 5 161" xfId="483" xr:uid="{00000000-0005-0000-0000-0000C4030000}"/>
    <cellStyle name="쉼표 [0] 5 161 2" xfId="1462" xr:uid="{00000000-0005-0000-0000-0000C5030000}"/>
    <cellStyle name="쉼표 [0] 5 162" xfId="484" xr:uid="{00000000-0005-0000-0000-0000C6030000}"/>
    <cellStyle name="쉼표 [0] 5 162 2" xfId="1463" xr:uid="{00000000-0005-0000-0000-0000C7030000}"/>
    <cellStyle name="쉼표 [0] 5 163" xfId="485" xr:uid="{00000000-0005-0000-0000-0000C8030000}"/>
    <cellStyle name="쉼표 [0] 5 163 2" xfId="1464" xr:uid="{00000000-0005-0000-0000-0000C9030000}"/>
    <cellStyle name="쉼표 [0] 5 164" xfId="486" xr:uid="{00000000-0005-0000-0000-0000CA030000}"/>
    <cellStyle name="쉼표 [0] 5 164 2" xfId="1465" xr:uid="{00000000-0005-0000-0000-0000CB030000}"/>
    <cellStyle name="쉼표 [0] 5 165" xfId="487" xr:uid="{00000000-0005-0000-0000-0000CC030000}"/>
    <cellStyle name="쉼표 [0] 5 165 2" xfId="1466" xr:uid="{00000000-0005-0000-0000-0000CD030000}"/>
    <cellStyle name="쉼표 [0] 5 166" xfId="488" xr:uid="{00000000-0005-0000-0000-0000CE030000}"/>
    <cellStyle name="쉼표 [0] 5 166 2" xfId="1467" xr:uid="{00000000-0005-0000-0000-0000CF030000}"/>
    <cellStyle name="쉼표 [0] 5 167" xfId="489" xr:uid="{00000000-0005-0000-0000-0000D0030000}"/>
    <cellStyle name="쉼표 [0] 5 167 2" xfId="1468" xr:uid="{00000000-0005-0000-0000-0000D1030000}"/>
    <cellStyle name="쉼표 [0] 5 168" xfId="490" xr:uid="{00000000-0005-0000-0000-0000D2030000}"/>
    <cellStyle name="쉼표 [0] 5 168 2" xfId="1469" xr:uid="{00000000-0005-0000-0000-0000D3030000}"/>
    <cellStyle name="쉼표 [0] 5 169" xfId="491" xr:uid="{00000000-0005-0000-0000-0000D4030000}"/>
    <cellStyle name="쉼표 [0] 5 169 2" xfId="1470" xr:uid="{00000000-0005-0000-0000-0000D5030000}"/>
    <cellStyle name="쉼표 [0] 5 17" xfId="492" xr:uid="{00000000-0005-0000-0000-0000D6030000}"/>
    <cellStyle name="쉼표 [0] 5 17 2" xfId="1471" xr:uid="{00000000-0005-0000-0000-0000D7030000}"/>
    <cellStyle name="쉼표 [0] 5 170" xfId="493" xr:uid="{00000000-0005-0000-0000-0000D8030000}"/>
    <cellStyle name="쉼표 [0] 5 170 2" xfId="1472" xr:uid="{00000000-0005-0000-0000-0000D9030000}"/>
    <cellStyle name="쉼표 [0] 5 171" xfId="494" xr:uid="{00000000-0005-0000-0000-0000DA030000}"/>
    <cellStyle name="쉼표 [0] 5 171 2" xfId="1473" xr:uid="{00000000-0005-0000-0000-0000DB030000}"/>
    <cellStyle name="쉼표 [0] 5 172" xfId="495" xr:uid="{00000000-0005-0000-0000-0000DC030000}"/>
    <cellStyle name="쉼표 [0] 5 172 2" xfId="1474" xr:uid="{00000000-0005-0000-0000-0000DD030000}"/>
    <cellStyle name="쉼표 [0] 5 173" xfId="496" xr:uid="{00000000-0005-0000-0000-0000DE030000}"/>
    <cellStyle name="쉼표 [0] 5 173 2" xfId="1475" xr:uid="{00000000-0005-0000-0000-0000DF030000}"/>
    <cellStyle name="쉼표 [0] 5 174" xfId="983" xr:uid="{00000000-0005-0000-0000-0000E0030000}"/>
    <cellStyle name="쉼표 [0] 5 18" xfId="497" xr:uid="{00000000-0005-0000-0000-0000E1030000}"/>
    <cellStyle name="쉼표 [0] 5 18 2" xfId="1476" xr:uid="{00000000-0005-0000-0000-0000E2030000}"/>
    <cellStyle name="쉼표 [0] 5 19" xfId="498" xr:uid="{00000000-0005-0000-0000-0000E3030000}"/>
    <cellStyle name="쉼표 [0] 5 19 2" xfId="1477" xr:uid="{00000000-0005-0000-0000-0000E4030000}"/>
    <cellStyle name="쉼표 [0] 5 2" xfId="499" xr:uid="{00000000-0005-0000-0000-0000E5030000}"/>
    <cellStyle name="쉼표 [0] 5 2 2" xfId="1478" xr:uid="{00000000-0005-0000-0000-0000E6030000}"/>
    <cellStyle name="쉼표 [0] 5 20" xfId="500" xr:uid="{00000000-0005-0000-0000-0000E7030000}"/>
    <cellStyle name="쉼표 [0] 5 20 2" xfId="1479" xr:uid="{00000000-0005-0000-0000-0000E8030000}"/>
    <cellStyle name="쉼표 [0] 5 21" xfId="501" xr:uid="{00000000-0005-0000-0000-0000E9030000}"/>
    <cellStyle name="쉼표 [0] 5 21 2" xfId="1480" xr:uid="{00000000-0005-0000-0000-0000EA030000}"/>
    <cellStyle name="쉼표 [0] 5 22" xfId="502" xr:uid="{00000000-0005-0000-0000-0000EB030000}"/>
    <cellStyle name="쉼표 [0] 5 22 2" xfId="1481" xr:uid="{00000000-0005-0000-0000-0000EC030000}"/>
    <cellStyle name="쉼표 [0] 5 23" xfId="503" xr:uid="{00000000-0005-0000-0000-0000ED030000}"/>
    <cellStyle name="쉼표 [0] 5 23 2" xfId="1482" xr:uid="{00000000-0005-0000-0000-0000EE030000}"/>
    <cellStyle name="쉼표 [0] 5 24" xfId="504" xr:uid="{00000000-0005-0000-0000-0000EF030000}"/>
    <cellStyle name="쉼표 [0] 5 24 2" xfId="1483" xr:uid="{00000000-0005-0000-0000-0000F0030000}"/>
    <cellStyle name="쉼표 [0] 5 25" xfId="505" xr:uid="{00000000-0005-0000-0000-0000F1030000}"/>
    <cellStyle name="쉼표 [0] 5 25 2" xfId="1484" xr:uid="{00000000-0005-0000-0000-0000F2030000}"/>
    <cellStyle name="쉼표 [0] 5 26" xfId="506" xr:uid="{00000000-0005-0000-0000-0000F3030000}"/>
    <cellStyle name="쉼표 [0] 5 26 2" xfId="1485" xr:uid="{00000000-0005-0000-0000-0000F4030000}"/>
    <cellStyle name="쉼표 [0] 5 27" xfId="507" xr:uid="{00000000-0005-0000-0000-0000F5030000}"/>
    <cellStyle name="쉼표 [0] 5 27 2" xfId="1486" xr:uid="{00000000-0005-0000-0000-0000F6030000}"/>
    <cellStyle name="쉼표 [0] 5 28" xfId="508" xr:uid="{00000000-0005-0000-0000-0000F7030000}"/>
    <cellStyle name="쉼표 [0] 5 28 2" xfId="1487" xr:uid="{00000000-0005-0000-0000-0000F8030000}"/>
    <cellStyle name="쉼표 [0] 5 29" xfId="509" xr:uid="{00000000-0005-0000-0000-0000F9030000}"/>
    <cellStyle name="쉼표 [0] 5 29 2" xfId="1488" xr:uid="{00000000-0005-0000-0000-0000FA030000}"/>
    <cellStyle name="쉼표 [0] 5 3" xfId="510" xr:uid="{00000000-0005-0000-0000-0000FB030000}"/>
    <cellStyle name="쉼표 [0] 5 3 2" xfId="1489" xr:uid="{00000000-0005-0000-0000-0000FC030000}"/>
    <cellStyle name="쉼표 [0] 5 30" xfId="511" xr:uid="{00000000-0005-0000-0000-0000FD030000}"/>
    <cellStyle name="쉼표 [0] 5 30 2" xfId="1490" xr:uid="{00000000-0005-0000-0000-0000FE030000}"/>
    <cellStyle name="쉼표 [0] 5 31" xfId="512" xr:uid="{00000000-0005-0000-0000-0000FF030000}"/>
    <cellStyle name="쉼표 [0] 5 31 2" xfId="1491" xr:uid="{00000000-0005-0000-0000-000000040000}"/>
    <cellStyle name="쉼표 [0] 5 32" xfId="513" xr:uid="{00000000-0005-0000-0000-000001040000}"/>
    <cellStyle name="쉼표 [0] 5 32 2" xfId="1492" xr:uid="{00000000-0005-0000-0000-000002040000}"/>
    <cellStyle name="쉼표 [0] 5 33" xfId="514" xr:uid="{00000000-0005-0000-0000-000003040000}"/>
    <cellStyle name="쉼표 [0] 5 33 2" xfId="1493" xr:uid="{00000000-0005-0000-0000-000004040000}"/>
    <cellStyle name="쉼표 [0] 5 34" xfId="515" xr:uid="{00000000-0005-0000-0000-000005040000}"/>
    <cellStyle name="쉼표 [0] 5 34 2" xfId="1494" xr:uid="{00000000-0005-0000-0000-000006040000}"/>
    <cellStyle name="쉼표 [0] 5 35" xfId="516" xr:uid="{00000000-0005-0000-0000-000007040000}"/>
    <cellStyle name="쉼표 [0] 5 35 2" xfId="1495" xr:uid="{00000000-0005-0000-0000-000008040000}"/>
    <cellStyle name="쉼표 [0] 5 36" xfId="517" xr:uid="{00000000-0005-0000-0000-000009040000}"/>
    <cellStyle name="쉼표 [0] 5 36 2" xfId="1496" xr:uid="{00000000-0005-0000-0000-00000A040000}"/>
    <cellStyle name="쉼표 [0] 5 37" xfId="518" xr:uid="{00000000-0005-0000-0000-00000B040000}"/>
    <cellStyle name="쉼표 [0] 5 37 2" xfId="1497" xr:uid="{00000000-0005-0000-0000-00000C040000}"/>
    <cellStyle name="쉼표 [0] 5 38" xfId="519" xr:uid="{00000000-0005-0000-0000-00000D040000}"/>
    <cellStyle name="쉼표 [0] 5 38 2" xfId="1498" xr:uid="{00000000-0005-0000-0000-00000E040000}"/>
    <cellStyle name="쉼표 [0] 5 39" xfId="520" xr:uid="{00000000-0005-0000-0000-00000F040000}"/>
    <cellStyle name="쉼표 [0] 5 39 2" xfId="1499" xr:uid="{00000000-0005-0000-0000-000010040000}"/>
    <cellStyle name="쉼표 [0] 5 4" xfId="521" xr:uid="{00000000-0005-0000-0000-000011040000}"/>
    <cellStyle name="쉼표 [0] 5 4 2" xfId="1500" xr:uid="{00000000-0005-0000-0000-000012040000}"/>
    <cellStyle name="쉼표 [0] 5 40" xfId="522" xr:uid="{00000000-0005-0000-0000-000013040000}"/>
    <cellStyle name="쉼표 [0] 5 40 2" xfId="1501" xr:uid="{00000000-0005-0000-0000-000014040000}"/>
    <cellStyle name="쉼표 [0] 5 41" xfId="523" xr:uid="{00000000-0005-0000-0000-000015040000}"/>
    <cellStyle name="쉼표 [0] 5 41 2" xfId="1502" xr:uid="{00000000-0005-0000-0000-000016040000}"/>
    <cellStyle name="쉼표 [0] 5 42" xfId="524" xr:uid="{00000000-0005-0000-0000-000017040000}"/>
    <cellStyle name="쉼표 [0] 5 42 2" xfId="1503" xr:uid="{00000000-0005-0000-0000-000018040000}"/>
    <cellStyle name="쉼표 [0] 5 43" xfId="525" xr:uid="{00000000-0005-0000-0000-000019040000}"/>
    <cellStyle name="쉼표 [0] 5 43 2" xfId="1504" xr:uid="{00000000-0005-0000-0000-00001A040000}"/>
    <cellStyle name="쉼표 [0] 5 44" xfId="526" xr:uid="{00000000-0005-0000-0000-00001B040000}"/>
    <cellStyle name="쉼표 [0] 5 44 2" xfId="1505" xr:uid="{00000000-0005-0000-0000-00001C040000}"/>
    <cellStyle name="쉼표 [0] 5 45" xfId="527" xr:uid="{00000000-0005-0000-0000-00001D040000}"/>
    <cellStyle name="쉼표 [0] 5 45 2" xfId="1506" xr:uid="{00000000-0005-0000-0000-00001E040000}"/>
    <cellStyle name="쉼표 [0] 5 46" xfId="528" xr:uid="{00000000-0005-0000-0000-00001F040000}"/>
    <cellStyle name="쉼표 [0] 5 46 2" xfId="1507" xr:uid="{00000000-0005-0000-0000-000020040000}"/>
    <cellStyle name="쉼표 [0] 5 47" xfId="529" xr:uid="{00000000-0005-0000-0000-000021040000}"/>
    <cellStyle name="쉼표 [0] 5 47 2" xfId="1508" xr:uid="{00000000-0005-0000-0000-000022040000}"/>
    <cellStyle name="쉼표 [0] 5 48" xfId="530" xr:uid="{00000000-0005-0000-0000-000023040000}"/>
    <cellStyle name="쉼표 [0] 5 48 2" xfId="1509" xr:uid="{00000000-0005-0000-0000-000024040000}"/>
    <cellStyle name="쉼표 [0] 5 49" xfId="531" xr:uid="{00000000-0005-0000-0000-000025040000}"/>
    <cellStyle name="쉼표 [0] 5 49 2" xfId="1510" xr:uid="{00000000-0005-0000-0000-000026040000}"/>
    <cellStyle name="쉼표 [0] 5 5" xfId="532" xr:uid="{00000000-0005-0000-0000-000027040000}"/>
    <cellStyle name="쉼표 [0] 5 5 2" xfId="1511" xr:uid="{00000000-0005-0000-0000-000028040000}"/>
    <cellStyle name="쉼표 [0] 5 50" xfId="533" xr:uid="{00000000-0005-0000-0000-000029040000}"/>
    <cellStyle name="쉼표 [0] 5 50 2" xfId="1512" xr:uid="{00000000-0005-0000-0000-00002A040000}"/>
    <cellStyle name="쉼표 [0] 5 51" xfId="534" xr:uid="{00000000-0005-0000-0000-00002B040000}"/>
    <cellStyle name="쉼표 [0] 5 51 2" xfId="1513" xr:uid="{00000000-0005-0000-0000-00002C040000}"/>
    <cellStyle name="쉼표 [0] 5 52" xfId="535" xr:uid="{00000000-0005-0000-0000-00002D040000}"/>
    <cellStyle name="쉼표 [0] 5 52 2" xfId="1514" xr:uid="{00000000-0005-0000-0000-00002E040000}"/>
    <cellStyle name="쉼표 [0] 5 53" xfId="536" xr:uid="{00000000-0005-0000-0000-00002F040000}"/>
    <cellStyle name="쉼표 [0] 5 53 2" xfId="1515" xr:uid="{00000000-0005-0000-0000-000030040000}"/>
    <cellStyle name="쉼표 [0] 5 54" xfId="537" xr:uid="{00000000-0005-0000-0000-000031040000}"/>
    <cellStyle name="쉼표 [0] 5 54 2" xfId="1516" xr:uid="{00000000-0005-0000-0000-000032040000}"/>
    <cellStyle name="쉼표 [0] 5 55" xfId="538" xr:uid="{00000000-0005-0000-0000-000033040000}"/>
    <cellStyle name="쉼표 [0] 5 55 2" xfId="1517" xr:uid="{00000000-0005-0000-0000-000034040000}"/>
    <cellStyle name="쉼표 [0] 5 56" xfId="539" xr:uid="{00000000-0005-0000-0000-000035040000}"/>
    <cellStyle name="쉼표 [0] 5 56 2" xfId="1518" xr:uid="{00000000-0005-0000-0000-000036040000}"/>
    <cellStyle name="쉼표 [0] 5 57" xfId="540" xr:uid="{00000000-0005-0000-0000-000037040000}"/>
    <cellStyle name="쉼표 [0] 5 57 2" xfId="1519" xr:uid="{00000000-0005-0000-0000-000038040000}"/>
    <cellStyle name="쉼표 [0] 5 58" xfId="541" xr:uid="{00000000-0005-0000-0000-000039040000}"/>
    <cellStyle name="쉼표 [0] 5 58 2" xfId="1520" xr:uid="{00000000-0005-0000-0000-00003A040000}"/>
    <cellStyle name="쉼표 [0] 5 59" xfId="542" xr:uid="{00000000-0005-0000-0000-00003B040000}"/>
    <cellStyle name="쉼표 [0] 5 59 2" xfId="1521" xr:uid="{00000000-0005-0000-0000-00003C040000}"/>
    <cellStyle name="쉼표 [0] 5 6" xfId="543" xr:uid="{00000000-0005-0000-0000-00003D040000}"/>
    <cellStyle name="쉼표 [0] 5 6 2" xfId="1522" xr:uid="{00000000-0005-0000-0000-00003E040000}"/>
    <cellStyle name="쉼표 [0] 5 60" xfId="544" xr:uid="{00000000-0005-0000-0000-00003F040000}"/>
    <cellStyle name="쉼표 [0] 5 60 2" xfId="1523" xr:uid="{00000000-0005-0000-0000-000040040000}"/>
    <cellStyle name="쉼표 [0] 5 61" xfId="545" xr:uid="{00000000-0005-0000-0000-000041040000}"/>
    <cellStyle name="쉼표 [0] 5 61 2" xfId="1524" xr:uid="{00000000-0005-0000-0000-000042040000}"/>
    <cellStyle name="쉼표 [0] 5 62" xfId="546" xr:uid="{00000000-0005-0000-0000-000043040000}"/>
    <cellStyle name="쉼표 [0] 5 62 2" xfId="1525" xr:uid="{00000000-0005-0000-0000-000044040000}"/>
    <cellStyle name="쉼표 [0] 5 63" xfId="547" xr:uid="{00000000-0005-0000-0000-000045040000}"/>
    <cellStyle name="쉼표 [0] 5 63 2" xfId="1526" xr:uid="{00000000-0005-0000-0000-000046040000}"/>
    <cellStyle name="쉼표 [0] 5 64" xfId="548" xr:uid="{00000000-0005-0000-0000-000047040000}"/>
    <cellStyle name="쉼표 [0] 5 64 2" xfId="1527" xr:uid="{00000000-0005-0000-0000-000048040000}"/>
    <cellStyle name="쉼표 [0] 5 65" xfId="549" xr:uid="{00000000-0005-0000-0000-000049040000}"/>
    <cellStyle name="쉼표 [0] 5 65 2" xfId="1528" xr:uid="{00000000-0005-0000-0000-00004A040000}"/>
    <cellStyle name="쉼표 [0] 5 66" xfId="550" xr:uid="{00000000-0005-0000-0000-00004B040000}"/>
    <cellStyle name="쉼표 [0] 5 66 2" xfId="1529" xr:uid="{00000000-0005-0000-0000-00004C040000}"/>
    <cellStyle name="쉼표 [0] 5 67" xfId="551" xr:uid="{00000000-0005-0000-0000-00004D040000}"/>
    <cellStyle name="쉼표 [0] 5 67 2" xfId="1530" xr:uid="{00000000-0005-0000-0000-00004E040000}"/>
    <cellStyle name="쉼표 [0] 5 68" xfId="552" xr:uid="{00000000-0005-0000-0000-00004F040000}"/>
    <cellStyle name="쉼표 [0] 5 68 2" xfId="1531" xr:uid="{00000000-0005-0000-0000-000050040000}"/>
    <cellStyle name="쉼표 [0] 5 69" xfId="553" xr:uid="{00000000-0005-0000-0000-000051040000}"/>
    <cellStyle name="쉼표 [0] 5 69 2" xfId="1532" xr:uid="{00000000-0005-0000-0000-000052040000}"/>
    <cellStyle name="쉼표 [0] 5 7" xfId="554" xr:uid="{00000000-0005-0000-0000-000053040000}"/>
    <cellStyle name="쉼표 [0] 5 7 2" xfId="1533" xr:uid="{00000000-0005-0000-0000-000054040000}"/>
    <cellStyle name="쉼표 [0] 5 70" xfId="555" xr:uid="{00000000-0005-0000-0000-000055040000}"/>
    <cellStyle name="쉼표 [0] 5 70 2" xfId="1534" xr:uid="{00000000-0005-0000-0000-000056040000}"/>
    <cellStyle name="쉼표 [0] 5 71" xfId="556" xr:uid="{00000000-0005-0000-0000-000057040000}"/>
    <cellStyle name="쉼표 [0] 5 71 2" xfId="1535" xr:uid="{00000000-0005-0000-0000-000058040000}"/>
    <cellStyle name="쉼표 [0] 5 72" xfId="557" xr:uid="{00000000-0005-0000-0000-000059040000}"/>
    <cellStyle name="쉼표 [0] 5 72 2" xfId="1536" xr:uid="{00000000-0005-0000-0000-00005A040000}"/>
    <cellStyle name="쉼표 [0] 5 73" xfId="558" xr:uid="{00000000-0005-0000-0000-00005B040000}"/>
    <cellStyle name="쉼표 [0] 5 73 2" xfId="1537" xr:uid="{00000000-0005-0000-0000-00005C040000}"/>
    <cellStyle name="쉼표 [0] 5 74" xfId="559" xr:uid="{00000000-0005-0000-0000-00005D040000}"/>
    <cellStyle name="쉼표 [0] 5 74 2" xfId="1538" xr:uid="{00000000-0005-0000-0000-00005E040000}"/>
    <cellStyle name="쉼표 [0] 5 75" xfId="560" xr:uid="{00000000-0005-0000-0000-00005F040000}"/>
    <cellStyle name="쉼표 [0] 5 75 2" xfId="1539" xr:uid="{00000000-0005-0000-0000-000060040000}"/>
    <cellStyle name="쉼표 [0] 5 76" xfId="561" xr:uid="{00000000-0005-0000-0000-000061040000}"/>
    <cellStyle name="쉼표 [0] 5 76 2" xfId="1540" xr:uid="{00000000-0005-0000-0000-000062040000}"/>
    <cellStyle name="쉼표 [0] 5 77" xfId="562" xr:uid="{00000000-0005-0000-0000-000063040000}"/>
    <cellStyle name="쉼표 [0] 5 77 2" xfId="1541" xr:uid="{00000000-0005-0000-0000-000064040000}"/>
    <cellStyle name="쉼표 [0] 5 78" xfId="563" xr:uid="{00000000-0005-0000-0000-000065040000}"/>
    <cellStyle name="쉼표 [0] 5 78 2" xfId="1542" xr:uid="{00000000-0005-0000-0000-000066040000}"/>
    <cellStyle name="쉼표 [0] 5 79" xfId="564" xr:uid="{00000000-0005-0000-0000-000067040000}"/>
    <cellStyle name="쉼표 [0] 5 79 2" xfId="1543" xr:uid="{00000000-0005-0000-0000-000068040000}"/>
    <cellStyle name="쉼표 [0] 5 8" xfId="565" xr:uid="{00000000-0005-0000-0000-000069040000}"/>
    <cellStyle name="쉼표 [0] 5 8 2" xfId="1544" xr:uid="{00000000-0005-0000-0000-00006A040000}"/>
    <cellStyle name="쉼표 [0] 5 80" xfId="566" xr:uid="{00000000-0005-0000-0000-00006B040000}"/>
    <cellStyle name="쉼표 [0] 5 80 2" xfId="1545" xr:uid="{00000000-0005-0000-0000-00006C040000}"/>
    <cellStyle name="쉼표 [0] 5 81" xfId="567" xr:uid="{00000000-0005-0000-0000-00006D040000}"/>
    <cellStyle name="쉼표 [0] 5 81 2" xfId="1546" xr:uid="{00000000-0005-0000-0000-00006E040000}"/>
    <cellStyle name="쉼표 [0] 5 82" xfId="568" xr:uid="{00000000-0005-0000-0000-00006F040000}"/>
    <cellStyle name="쉼표 [0] 5 82 2" xfId="1547" xr:uid="{00000000-0005-0000-0000-000070040000}"/>
    <cellStyle name="쉼표 [0] 5 83" xfId="569" xr:uid="{00000000-0005-0000-0000-000071040000}"/>
    <cellStyle name="쉼표 [0] 5 83 2" xfId="1548" xr:uid="{00000000-0005-0000-0000-000072040000}"/>
    <cellStyle name="쉼표 [0] 5 84" xfId="570" xr:uid="{00000000-0005-0000-0000-000073040000}"/>
    <cellStyle name="쉼표 [0] 5 84 2" xfId="1549" xr:uid="{00000000-0005-0000-0000-000074040000}"/>
    <cellStyle name="쉼표 [0] 5 85" xfId="571" xr:uid="{00000000-0005-0000-0000-000075040000}"/>
    <cellStyle name="쉼표 [0] 5 85 2" xfId="1550" xr:uid="{00000000-0005-0000-0000-000076040000}"/>
    <cellStyle name="쉼표 [0] 5 86" xfId="572" xr:uid="{00000000-0005-0000-0000-000077040000}"/>
    <cellStyle name="쉼표 [0] 5 86 2" xfId="1551" xr:uid="{00000000-0005-0000-0000-000078040000}"/>
    <cellStyle name="쉼표 [0] 5 87" xfId="573" xr:uid="{00000000-0005-0000-0000-000079040000}"/>
    <cellStyle name="쉼표 [0] 5 87 2" xfId="1552" xr:uid="{00000000-0005-0000-0000-00007A040000}"/>
    <cellStyle name="쉼표 [0] 5 88" xfId="574" xr:uid="{00000000-0005-0000-0000-00007B040000}"/>
    <cellStyle name="쉼표 [0] 5 88 2" xfId="1553" xr:uid="{00000000-0005-0000-0000-00007C040000}"/>
    <cellStyle name="쉼표 [0] 5 89" xfId="575" xr:uid="{00000000-0005-0000-0000-00007D040000}"/>
    <cellStyle name="쉼표 [0] 5 89 2" xfId="1554" xr:uid="{00000000-0005-0000-0000-00007E040000}"/>
    <cellStyle name="쉼표 [0] 5 9" xfId="576" xr:uid="{00000000-0005-0000-0000-00007F040000}"/>
    <cellStyle name="쉼표 [0] 5 9 2" xfId="1555" xr:uid="{00000000-0005-0000-0000-000080040000}"/>
    <cellStyle name="쉼표 [0] 5 90" xfId="577" xr:uid="{00000000-0005-0000-0000-000081040000}"/>
    <cellStyle name="쉼표 [0] 5 90 2" xfId="1556" xr:uid="{00000000-0005-0000-0000-000082040000}"/>
    <cellStyle name="쉼표 [0] 5 91" xfId="578" xr:uid="{00000000-0005-0000-0000-000083040000}"/>
    <cellStyle name="쉼표 [0] 5 91 2" xfId="1557" xr:uid="{00000000-0005-0000-0000-000084040000}"/>
    <cellStyle name="쉼표 [0] 5 92" xfId="579" xr:uid="{00000000-0005-0000-0000-000085040000}"/>
    <cellStyle name="쉼표 [0] 5 92 2" xfId="1558" xr:uid="{00000000-0005-0000-0000-000086040000}"/>
    <cellStyle name="쉼표 [0] 5 93" xfId="580" xr:uid="{00000000-0005-0000-0000-000087040000}"/>
    <cellStyle name="쉼표 [0] 5 93 2" xfId="1559" xr:uid="{00000000-0005-0000-0000-000088040000}"/>
    <cellStyle name="쉼표 [0] 5 94" xfId="581" xr:uid="{00000000-0005-0000-0000-000089040000}"/>
    <cellStyle name="쉼표 [0] 5 94 2" xfId="1560" xr:uid="{00000000-0005-0000-0000-00008A040000}"/>
    <cellStyle name="쉼표 [0] 5 95" xfId="582" xr:uid="{00000000-0005-0000-0000-00008B040000}"/>
    <cellStyle name="쉼표 [0] 5 95 2" xfId="1561" xr:uid="{00000000-0005-0000-0000-00008C040000}"/>
    <cellStyle name="쉼표 [0] 5 96" xfId="583" xr:uid="{00000000-0005-0000-0000-00008D040000}"/>
    <cellStyle name="쉼표 [0] 5 96 2" xfId="1562" xr:uid="{00000000-0005-0000-0000-00008E040000}"/>
    <cellStyle name="쉼표 [0] 5 97" xfId="584" xr:uid="{00000000-0005-0000-0000-00008F040000}"/>
    <cellStyle name="쉼표 [0] 5 97 2" xfId="1563" xr:uid="{00000000-0005-0000-0000-000090040000}"/>
    <cellStyle name="쉼표 [0] 5 98" xfId="585" xr:uid="{00000000-0005-0000-0000-000091040000}"/>
    <cellStyle name="쉼표 [0] 5 98 2" xfId="1564" xr:uid="{00000000-0005-0000-0000-000092040000}"/>
    <cellStyle name="쉼표 [0] 5 99" xfId="586" xr:uid="{00000000-0005-0000-0000-000093040000}"/>
    <cellStyle name="쉼표 [0] 5 99 2" xfId="1565" xr:uid="{00000000-0005-0000-0000-000094040000}"/>
    <cellStyle name="쉼표 [0] 50" xfId="587" xr:uid="{00000000-0005-0000-0000-000095040000}"/>
    <cellStyle name="쉼표 [0] 50 2" xfId="588" xr:uid="{00000000-0005-0000-0000-000096040000}"/>
    <cellStyle name="쉼표 [0] 50 2 2" xfId="1567" xr:uid="{00000000-0005-0000-0000-000097040000}"/>
    <cellStyle name="쉼표 [0] 50 3" xfId="1566" xr:uid="{00000000-0005-0000-0000-000098040000}"/>
    <cellStyle name="쉼표 [0] 51" xfId="589" xr:uid="{00000000-0005-0000-0000-000099040000}"/>
    <cellStyle name="쉼표 [0] 51 2" xfId="590" xr:uid="{00000000-0005-0000-0000-00009A040000}"/>
    <cellStyle name="쉼표 [0] 51 2 2" xfId="1569" xr:uid="{00000000-0005-0000-0000-00009B040000}"/>
    <cellStyle name="쉼표 [0] 51 3" xfId="1568" xr:uid="{00000000-0005-0000-0000-00009C040000}"/>
    <cellStyle name="쉼표 [0] 52" xfId="591" xr:uid="{00000000-0005-0000-0000-00009D040000}"/>
    <cellStyle name="쉼표 [0] 52 2" xfId="592" xr:uid="{00000000-0005-0000-0000-00009E040000}"/>
    <cellStyle name="쉼표 [0] 52 2 2" xfId="1571" xr:uid="{00000000-0005-0000-0000-00009F040000}"/>
    <cellStyle name="쉼표 [0] 52 3" xfId="1570" xr:uid="{00000000-0005-0000-0000-0000A0040000}"/>
    <cellStyle name="쉼표 [0] 53" xfId="593" xr:uid="{00000000-0005-0000-0000-0000A1040000}"/>
    <cellStyle name="쉼표 [0] 53 2" xfId="594" xr:uid="{00000000-0005-0000-0000-0000A2040000}"/>
    <cellStyle name="쉼표 [0] 53 2 2" xfId="1573" xr:uid="{00000000-0005-0000-0000-0000A3040000}"/>
    <cellStyle name="쉼표 [0] 53 3" xfId="1572" xr:uid="{00000000-0005-0000-0000-0000A4040000}"/>
    <cellStyle name="쉼표 [0] 54" xfId="595" xr:uid="{00000000-0005-0000-0000-0000A5040000}"/>
    <cellStyle name="쉼표 [0] 54 2" xfId="596" xr:uid="{00000000-0005-0000-0000-0000A6040000}"/>
    <cellStyle name="쉼표 [0] 54 2 2" xfId="1575" xr:uid="{00000000-0005-0000-0000-0000A7040000}"/>
    <cellStyle name="쉼표 [0] 54 3" xfId="1574" xr:uid="{00000000-0005-0000-0000-0000A8040000}"/>
    <cellStyle name="쉼표 [0] 55" xfId="597" xr:uid="{00000000-0005-0000-0000-0000A9040000}"/>
    <cellStyle name="쉼표 [0] 55 2" xfId="598" xr:uid="{00000000-0005-0000-0000-0000AA040000}"/>
    <cellStyle name="쉼표 [0] 55 2 2" xfId="1577" xr:uid="{00000000-0005-0000-0000-0000AB040000}"/>
    <cellStyle name="쉼표 [0] 55 3" xfId="1576" xr:uid="{00000000-0005-0000-0000-0000AC040000}"/>
    <cellStyle name="쉼표 [0] 56" xfId="599" xr:uid="{00000000-0005-0000-0000-0000AD040000}"/>
    <cellStyle name="쉼표 [0] 56 2" xfId="600" xr:uid="{00000000-0005-0000-0000-0000AE040000}"/>
    <cellStyle name="쉼표 [0] 56 2 2" xfId="1579" xr:uid="{00000000-0005-0000-0000-0000AF040000}"/>
    <cellStyle name="쉼표 [0] 56 3" xfId="1578" xr:uid="{00000000-0005-0000-0000-0000B0040000}"/>
    <cellStyle name="쉼표 [0] 57" xfId="601" xr:uid="{00000000-0005-0000-0000-0000B1040000}"/>
    <cellStyle name="쉼표 [0] 57 2" xfId="602" xr:uid="{00000000-0005-0000-0000-0000B2040000}"/>
    <cellStyle name="쉼표 [0] 57 2 2" xfId="1581" xr:uid="{00000000-0005-0000-0000-0000B3040000}"/>
    <cellStyle name="쉼표 [0] 57 3" xfId="1580" xr:uid="{00000000-0005-0000-0000-0000B4040000}"/>
    <cellStyle name="쉼표 [0] 58" xfId="603" xr:uid="{00000000-0005-0000-0000-0000B5040000}"/>
    <cellStyle name="쉼표 [0] 58 2" xfId="604" xr:uid="{00000000-0005-0000-0000-0000B6040000}"/>
    <cellStyle name="쉼표 [0] 58 2 2" xfId="1583" xr:uid="{00000000-0005-0000-0000-0000B7040000}"/>
    <cellStyle name="쉼표 [0] 58 3" xfId="1582" xr:uid="{00000000-0005-0000-0000-0000B8040000}"/>
    <cellStyle name="쉼표 [0] 59" xfId="605" xr:uid="{00000000-0005-0000-0000-0000B9040000}"/>
    <cellStyle name="쉼표 [0] 59 2" xfId="606" xr:uid="{00000000-0005-0000-0000-0000BA040000}"/>
    <cellStyle name="쉼표 [0] 59 2 2" xfId="1585" xr:uid="{00000000-0005-0000-0000-0000BB040000}"/>
    <cellStyle name="쉼표 [0] 59 3" xfId="1584" xr:uid="{00000000-0005-0000-0000-0000BC040000}"/>
    <cellStyle name="쉼표 [0] 6" xfId="1672" xr:uid="{00000000-0005-0000-0000-0000BD040000}"/>
    <cellStyle name="쉼표 [0] 60" xfId="607" xr:uid="{00000000-0005-0000-0000-0000BE040000}"/>
    <cellStyle name="쉼표 [0] 60 2" xfId="608" xr:uid="{00000000-0005-0000-0000-0000BF040000}"/>
    <cellStyle name="쉼표 [0] 60 2 2" xfId="1587" xr:uid="{00000000-0005-0000-0000-0000C0040000}"/>
    <cellStyle name="쉼표 [0] 60 3" xfId="1586" xr:uid="{00000000-0005-0000-0000-0000C1040000}"/>
    <cellStyle name="쉼표 [0] 61" xfId="609" xr:uid="{00000000-0005-0000-0000-0000C2040000}"/>
    <cellStyle name="쉼표 [0] 61 2" xfId="610" xr:uid="{00000000-0005-0000-0000-0000C3040000}"/>
    <cellStyle name="쉼표 [0] 61 2 2" xfId="1589" xr:uid="{00000000-0005-0000-0000-0000C4040000}"/>
    <cellStyle name="쉼표 [0] 61 3" xfId="1588" xr:uid="{00000000-0005-0000-0000-0000C5040000}"/>
    <cellStyle name="쉼표 [0] 62" xfId="611" xr:uid="{00000000-0005-0000-0000-0000C6040000}"/>
    <cellStyle name="쉼표 [0] 62 2" xfId="612" xr:uid="{00000000-0005-0000-0000-0000C7040000}"/>
    <cellStyle name="쉼표 [0] 62 2 2" xfId="1591" xr:uid="{00000000-0005-0000-0000-0000C8040000}"/>
    <cellStyle name="쉼표 [0] 62 3" xfId="1590" xr:uid="{00000000-0005-0000-0000-0000C9040000}"/>
    <cellStyle name="쉼표 [0] 63" xfId="613" xr:uid="{00000000-0005-0000-0000-0000CA040000}"/>
    <cellStyle name="쉼표 [0] 63 2" xfId="614" xr:uid="{00000000-0005-0000-0000-0000CB040000}"/>
    <cellStyle name="쉼표 [0] 63 2 2" xfId="1593" xr:uid="{00000000-0005-0000-0000-0000CC040000}"/>
    <cellStyle name="쉼표 [0] 63 3" xfId="1592" xr:uid="{00000000-0005-0000-0000-0000CD040000}"/>
    <cellStyle name="쉼표 [0] 64" xfId="615" xr:uid="{00000000-0005-0000-0000-0000CE040000}"/>
    <cellStyle name="쉼표 [0] 64 2" xfId="616" xr:uid="{00000000-0005-0000-0000-0000CF040000}"/>
    <cellStyle name="쉼표 [0] 64 2 2" xfId="1595" xr:uid="{00000000-0005-0000-0000-0000D0040000}"/>
    <cellStyle name="쉼표 [0] 64 3" xfId="1594" xr:uid="{00000000-0005-0000-0000-0000D1040000}"/>
    <cellStyle name="쉼표 [0] 65" xfId="617" xr:uid="{00000000-0005-0000-0000-0000D2040000}"/>
    <cellStyle name="쉼표 [0] 65 2" xfId="618" xr:uid="{00000000-0005-0000-0000-0000D3040000}"/>
    <cellStyle name="쉼표 [0] 65 2 2" xfId="1597" xr:uid="{00000000-0005-0000-0000-0000D4040000}"/>
    <cellStyle name="쉼표 [0] 65 3" xfId="1596" xr:uid="{00000000-0005-0000-0000-0000D5040000}"/>
    <cellStyle name="쉼표 [0] 66" xfId="619" xr:uid="{00000000-0005-0000-0000-0000D6040000}"/>
    <cellStyle name="쉼표 [0] 66 2" xfId="620" xr:uid="{00000000-0005-0000-0000-0000D7040000}"/>
    <cellStyle name="쉼표 [0] 66 2 2" xfId="1599" xr:uid="{00000000-0005-0000-0000-0000D8040000}"/>
    <cellStyle name="쉼표 [0] 66 3" xfId="1598" xr:uid="{00000000-0005-0000-0000-0000D9040000}"/>
    <cellStyle name="쉼표 [0] 67" xfId="621" xr:uid="{00000000-0005-0000-0000-0000DA040000}"/>
    <cellStyle name="쉼표 [0] 67 2" xfId="622" xr:uid="{00000000-0005-0000-0000-0000DB040000}"/>
    <cellStyle name="쉼표 [0] 67 2 2" xfId="1601" xr:uid="{00000000-0005-0000-0000-0000DC040000}"/>
    <cellStyle name="쉼표 [0] 67 3" xfId="1600" xr:uid="{00000000-0005-0000-0000-0000DD040000}"/>
    <cellStyle name="쉼표 [0] 68" xfId="623" xr:uid="{00000000-0005-0000-0000-0000DE040000}"/>
    <cellStyle name="쉼표 [0] 68 2" xfId="624" xr:uid="{00000000-0005-0000-0000-0000DF040000}"/>
    <cellStyle name="쉼표 [0] 68 2 2" xfId="1603" xr:uid="{00000000-0005-0000-0000-0000E0040000}"/>
    <cellStyle name="쉼표 [0] 68 3" xfId="1602" xr:uid="{00000000-0005-0000-0000-0000E1040000}"/>
    <cellStyle name="쉼표 [0] 69" xfId="625" xr:uid="{00000000-0005-0000-0000-0000E2040000}"/>
    <cellStyle name="쉼표 [0] 69 2" xfId="626" xr:uid="{00000000-0005-0000-0000-0000E3040000}"/>
    <cellStyle name="쉼표 [0] 69 2 2" xfId="1605" xr:uid="{00000000-0005-0000-0000-0000E4040000}"/>
    <cellStyle name="쉼표 [0] 69 3" xfId="1604" xr:uid="{00000000-0005-0000-0000-0000E5040000}"/>
    <cellStyle name="쉼표 [0] 70" xfId="627" xr:uid="{00000000-0005-0000-0000-0000E6040000}"/>
    <cellStyle name="쉼표 [0] 70 2" xfId="628" xr:uid="{00000000-0005-0000-0000-0000E7040000}"/>
    <cellStyle name="쉼표 [0] 70 2 2" xfId="1607" xr:uid="{00000000-0005-0000-0000-0000E8040000}"/>
    <cellStyle name="쉼표 [0] 70 3" xfId="1606" xr:uid="{00000000-0005-0000-0000-0000E9040000}"/>
    <cellStyle name="쉼표 [0] 71" xfId="629" xr:uid="{00000000-0005-0000-0000-0000EA040000}"/>
    <cellStyle name="쉼표 [0] 71 2" xfId="630" xr:uid="{00000000-0005-0000-0000-0000EB040000}"/>
    <cellStyle name="쉼표 [0] 71 2 2" xfId="1609" xr:uid="{00000000-0005-0000-0000-0000EC040000}"/>
    <cellStyle name="쉼표 [0] 71 3" xfId="1608" xr:uid="{00000000-0005-0000-0000-0000ED040000}"/>
    <cellStyle name="쉼표 [0] 72" xfId="631" xr:uid="{00000000-0005-0000-0000-0000EE040000}"/>
    <cellStyle name="쉼표 [0] 72 2" xfId="632" xr:uid="{00000000-0005-0000-0000-0000EF040000}"/>
    <cellStyle name="쉼표 [0] 72 2 2" xfId="1611" xr:uid="{00000000-0005-0000-0000-0000F0040000}"/>
    <cellStyle name="쉼표 [0] 72 3" xfId="1610" xr:uid="{00000000-0005-0000-0000-0000F1040000}"/>
    <cellStyle name="쉼표 [0] 73" xfId="633" xr:uid="{00000000-0005-0000-0000-0000F2040000}"/>
    <cellStyle name="쉼표 [0] 73 2" xfId="634" xr:uid="{00000000-0005-0000-0000-0000F3040000}"/>
    <cellStyle name="쉼표 [0] 73 2 2" xfId="1613" xr:uid="{00000000-0005-0000-0000-0000F4040000}"/>
    <cellStyle name="쉼표 [0] 73 3" xfId="1612" xr:uid="{00000000-0005-0000-0000-0000F5040000}"/>
    <cellStyle name="쉼표 [0] 74" xfId="635" xr:uid="{00000000-0005-0000-0000-0000F6040000}"/>
    <cellStyle name="쉼표 [0] 74 2" xfId="636" xr:uid="{00000000-0005-0000-0000-0000F7040000}"/>
    <cellStyle name="쉼표 [0] 74 2 2" xfId="1615" xr:uid="{00000000-0005-0000-0000-0000F8040000}"/>
    <cellStyle name="쉼표 [0] 74 3" xfId="1614" xr:uid="{00000000-0005-0000-0000-0000F9040000}"/>
    <cellStyle name="쉼표 [0] 75" xfId="637" xr:uid="{00000000-0005-0000-0000-0000FA040000}"/>
    <cellStyle name="쉼표 [0] 75 2" xfId="638" xr:uid="{00000000-0005-0000-0000-0000FB040000}"/>
    <cellStyle name="쉼표 [0] 75 2 2" xfId="1617" xr:uid="{00000000-0005-0000-0000-0000FC040000}"/>
    <cellStyle name="쉼표 [0] 75 3" xfId="1616" xr:uid="{00000000-0005-0000-0000-0000FD040000}"/>
    <cellStyle name="쉼표 [0] 76" xfId="639" xr:uid="{00000000-0005-0000-0000-0000FE040000}"/>
    <cellStyle name="쉼표 [0] 76 2" xfId="640" xr:uid="{00000000-0005-0000-0000-0000FF040000}"/>
    <cellStyle name="쉼표 [0] 76 2 2" xfId="1619" xr:uid="{00000000-0005-0000-0000-000000050000}"/>
    <cellStyle name="쉼표 [0] 76 3" xfId="1618" xr:uid="{00000000-0005-0000-0000-000001050000}"/>
    <cellStyle name="쉼표 [0] 77" xfId="641" xr:uid="{00000000-0005-0000-0000-000002050000}"/>
    <cellStyle name="쉼표 [0] 77 2" xfId="642" xr:uid="{00000000-0005-0000-0000-000003050000}"/>
    <cellStyle name="쉼표 [0] 77 2 2" xfId="1621" xr:uid="{00000000-0005-0000-0000-000004050000}"/>
    <cellStyle name="쉼표 [0] 77 3" xfId="1620" xr:uid="{00000000-0005-0000-0000-000005050000}"/>
    <cellStyle name="쉼표 [0] 78" xfId="643" xr:uid="{00000000-0005-0000-0000-000006050000}"/>
    <cellStyle name="쉼표 [0] 78 2" xfId="644" xr:uid="{00000000-0005-0000-0000-000007050000}"/>
    <cellStyle name="쉼표 [0] 78 2 2" xfId="1623" xr:uid="{00000000-0005-0000-0000-000008050000}"/>
    <cellStyle name="쉼표 [0] 78 3" xfId="1622" xr:uid="{00000000-0005-0000-0000-000009050000}"/>
    <cellStyle name="쉼표 [0] 79" xfId="645" xr:uid="{00000000-0005-0000-0000-00000A050000}"/>
    <cellStyle name="쉼표 [0] 79 2" xfId="646" xr:uid="{00000000-0005-0000-0000-00000B050000}"/>
    <cellStyle name="쉼표 [0] 79 2 2" xfId="1625" xr:uid="{00000000-0005-0000-0000-00000C050000}"/>
    <cellStyle name="쉼표 [0] 79 3" xfId="1624" xr:uid="{00000000-0005-0000-0000-00000D050000}"/>
    <cellStyle name="쉼표 [0] 8" xfId="647" xr:uid="{00000000-0005-0000-0000-00000E050000}"/>
    <cellStyle name="쉼표 [0] 8 2" xfId="648" xr:uid="{00000000-0005-0000-0000-00000F050000}"/>
    <cellStyle name="쉼표 [0] 8 2 2" xfId="1627" xr:uid="{00000000-0005-0000-0000-000010050000}"/>
    <cellStyle name="쉼표 [0] 8 3" xfId="1626" xr:uid="{00000000-0005-0000-0000-000011050000}"/>
    <cellStyle name="쉼표 [0] 80" xfId="649" xr:uid="{00000000-0005-0000-0000-000012050000}"/>
    <cellStyle name="쉼표 [0] 80 2" xfId="650" xr:uid="{00000000-0005-0000-0000-000013050000}"/>
    <cellStyle name="쉼표 [0] 80 2 2" xfId="1629" xr:uid="{00000000-0005-0000-0000-000014050000}"/>
    <cellStyle name="쉼표 [0] 80 3" xfId="1628" xr:uid="{00000000-0005-0000-0000-000015050000}"/>
    <cellStyle name="쉼표 [0] 81" xfId="651" xr:uid="{00000000-0005-0000-0000-000016050000}"/>
    <cellStyle name="쉼표 [0] 81 2" xfId="652" xr:uid="{00000000-0005-0000-0000-000017050000}"/>
    <cellStyle name="쉼표 [0] 81 2 2" xfId="1631" xr:uid="{00000000-0005-0000-0000-000018050000}"/>
    <cellStyle name="쉼표 [0] 81 3" xfId="1630" xr:uid="{00000000-0005-0000-0000-000019050000}"/>
    <cellStyle name="쉼표 [0] 82" xfId="653" xr:uid="{00000000-0005-0000-0000-00001A050000}"/>
    <cellStyle name="쉼표 [0] 82 2" xfId="654" xr:uid="{00000000-0005-0000-0000-00001B050000}"/>
    <cellStyle name="쉼표 [0] 82 2 2" xfId="1633" xr:uid="{00000000-0005-0000-0000-00001C050000}"/>
    <cellStyle name="쉼표 [0] 82 3" xfId="1632" xr:uid="{00000000-0005-0000-0000-00001D050000}"/>
    <cellStyle name="쉼표 [0] 83" xfId="655" xr:uid="{00000000-0005-0000-0000-00001E050000}"/>
    <cellStyle name="쉼표 [0] 83 2" xfId="656" xr:uid="{00000000-0005-0000-0000-00001F050000}"/>
    <cellStyle name="쉼표 [0] 83 2 2" xfId="1635" xr:uid="{00000000-0005-0000-0000-000020050000}"/>
    <cellStyle name="쉼표 [0] 83 3" xfId="1634" xr:uid="{00000000-0005-0000-0000-000021050000}"/>
    <cellStyle name="쉼표 [0] 84" xfId="657" xr:uid="{00000000-0005-0000-0000-000022050000}"/>
    <cellStyle name="쉼표 [0] 84 2" xfId="658" xr:uid="{00000000-0005-0000-0000-000023050000}"/>
    <cellStyle name="쉼표 [0] 84 2 2" xfId="1637" xr:uid="{00000000-0005-0000-0000-000024050000}"/>
    <cellStyle name="쉼표 [0] 84 3" xfId="1636" xr:uid="{00000000-0005-0000-0000-000025050000}"/>
    <cellStyle name="쉼표 [0] 85" xfId="659" xr:uid="{00000000-0005-0000-0000-000026050000}"/>
    <cellStyle name="쉼표 [0] 85 2" xfId="660" xr:uid="{00000000-0005-0000-0000-000027050000}"/>
    <cellStyle name="쉼표 [0] 85 2 2" xfId="1639" xr:uid="{00000000-0005-0000-0000-000028050000}"/>
    <cellStyle name="쉼표 [0] 85 3" xfId="1638" xr:uid="{00000000-0005-0000-0000-000029050000}"/>
    <cellStyle name="쉼표 [0] 86" xfId="661" xr:uid="{00000000-0005-0000-0000-00002A050000}"/>
    <cellStyle name="쉼표 [0] 86 2" xfId="662" xr:uid="{00000000-0005-0000-0000-00002B050000}"/>
    <cellStyle name="쉼표 [0] 86 2 2" xfId="1641" xr:uid="{00000000-0005-0000-0000-00002C050000}"/>
    <cellStyle name="쉼표 [0] 86 3" xfId="1640" xr:uid="{00000000-0005-0000-0000-00002D050000}"/>
    <cellStyle name="쉼표 [0] 87" xfId="663" xr:uid="{00000000-0005-0000-0000-00002E050000}"/>
    <cellStyle name="쉼표 [0] 87 2" xfId="664" xr:uid="{00000000-0005-0000-0000-00002F050000}"/>
    <cellStyle name="쉼표 [0] 87 2 2" xfId="1643" xr:uid="{00000000-0005-0000-0000-000030050000}"/>
    <cellStyle name="쉼표 [0] 87 3" xfId="1642" xr:uid="{00000000-0005-0000-0000-000031050000}"/>
    <cellStyle name="쉼표 [0] 88" xfId="665" xr:uid="{00000000-0005-0000-0000-000032050000}"/>
    <cellStyle name="쉼표 [0] 88 2" xfId="666" xr:uid="{00000000-0005-0000-0000-000033050000}"/>
    <cellStyle name="쉼표 [0] 88 2 2" xfId="1645" xr:uid="{00000000-0005-0000-0000-000034050000}"/>
    <cellStyle name="쉼표 [0] 88 3" xfId="1644" xr:uid="{00000000-0005-0000-0000-000035050000}"/>
    <cellStyle name="쉼표 [0] 89" xfId="667" xr:uid="{00000000-0005-0000-0000-000036050000}"/>
    <cellStyle name="쉼표 [0] 89 2" xfId="668" xr:uid="{00000000-0005-0000-0000-000037050000}"/>
    <cellStyle name="쉼표 [0] 89 2 2" xfId="1647" xr:uid="{00000000-0005-0000-0000-000038050000}"/>
    <cellStyle name="쉼표 [0] 89 3" xfId="1646" xr:uid="{00000000-0005-0000-0000-000039050000}"/>
    <cellStyle name="쉼표 [0] 9" xfId="669" xr:uid="{00000000-0005-0000-0000-00003A050000}"/>
    <cellStyle name="쉼표 [0] 9 2" xfId="670" xr:uid="{00000000-0005-0000-0000-00003B050000}"/>
    <cellStyle name="쉼표 [0] 9 2 2" xfId="1649" xr:uid="{00000000-0005-0000-0000-00003C050000}"/>
    <cellStyle name="쉼표 [0] 9 3" xfId="1648" xr:uid="{00000000-0005-0000-0000-00003D050000}"/>
    <cellStyle name="쉼표 [0] 90" xfId="671" xr:uid="{00000000-0005-0000-0000-00003E050000}"/>
    <cellStyle name="쉼표 [0] 90 2" xfId="672" xr:uid="{00000000-0005-0000-0000-00003F050000}"/>
    <cellStyle name="쉼표 [0] 90 2 2" xfId="1651" xr:uid="{00000000-0005-0000-0000-000040050000}"/>
    <cellStyle name="쉼표 [0] 90 3" xfId="1650" xr:uid="{00000000-0005-0000-0000-000041050000}"/>
    <cellStyle name="쉼표 [0] 91" xfId="673" xr:uid="{00000000-0005-0000-0000-000042050000}"/>
    <cellStyle name="쉼표 [0] 91 2" xfId="674" xr:uid="{00000000-0005-0000-0000-000043050000}"/>
    <cellStyle name="쉼표 [0] 91 2 2" xfId="1653" xr:uid="{00000000-0005-0000-0000-000044050000}"/>
    <cellStyle name="쉼표 [0] 91 3" xfId="1652" xr:uid="{00000000-0005-0000-0000-000045050000}"/>
    <cellStyle name="쉼표 [0] 92" xfId="675" xr:uid="{00000000-0005-0000-0000-000046050000}"/>
    <cellStyle name="쉼표 [0] 92 2" xfId="676" xr:uid="{00000000-0005-0000-0000-000047050000}"/>
    <cellStyle name="쉼표 [0] 92 2 2" xfId="1655" xr:uid="{00000000-0005-0000-0000-000048050000}"/>
    <cellStyle name="쉼표 [0] 92 3" xfId="1654" xr:uid="{00000000-0005-0000-0000-000049050000}"/>
    <cellStyle name="쉼표 [0] 93" xfId="677" xr:uid="{00000000-0005-0000-0000-00004A050000}"/>
    <cellStyle name="쉼표 [0] 93 2" xfId="678" xr:uid="{00000000-0005-0000-0000-00004B050000}"/>
    <cellStyle name="쉼표 [0] 93 2 2" xfId="1657" xr:uid="{00000000-0005-0000-0000-00004C050000}"/>
    <cellStyle name="쉼표 [0] 93 3" xfId="1656" xr:uid="{00000000-0005-0000-0000-00004D050000}"/>
    <cellStyle name="쉼표 [0] 94" xfId="679" xr:uid="{00000000-0005-0000-0000-00004E050000}"/>
    <cellStyle name="쉼표 [0] 94 2" xfId="680" xr:uid="{00000000-0005-0000-0000-00004F050000}"/>
    <cellStyle name="쉼표 [0] 94 2 2" xfId="1659" xr:uid="{00000000-0005-0000-0000-000050050000}"/>
    <cellStyle name="쉼표 [0] 94 3" xfId="1658" xr:uid="{00000000-0005-0000-0000-000051050000}"/>
    <cellStyle name="쉼표 [0] 95" xfId="681" xr:uid="{00000000-0005-0000-0000-000052050000}"/>
    <cellStyle name="쉼표 [0] 95 2" xfId="682" xr:uid="{00000000-0005-0000-0000-000053050000}"/>
    <cellStyle name="쉼표 [0] 95 2 2" xfId="1661" xr:uid="{00000000-0005-0000-0000-000054050000}"/>
    <cellStyle name="쉼표 [0] 95 3" xfId="1660" xr:uid="{00000000-0005-0000-0000-000055050000}"/>
    <cellStyle name="쉼표 [0] 96" xfId="683" xr:uid="{00000000-0005-0000-0000-000056050000}"/>
    <cellStyle name="쉼표 [0] 96 2" xfId="684" xr:uid="{00000000-0005-0000-0000-000057050000}"/>
    <cellStyle name="쉼표 [0] 96 2 2" xfId="1663" xr:uid="{00000000-0005-0000-0000-000058050000}"/>
    <cellStyle name="쉼표 [0] 96 3" xfId="1662" xr:uid="{00000000-0005-0000-0000-000059050000}"/>
    <cellStyle name="쉼표 [0] 97" xfId="685" xr:uid="{00000000-0005-0000-0000-00005A050000}"/>
    <cellStyle name="쉼표 [0] 97 2" xfId="686" xr:uid="{00000000-0005-0000-0000-00005B050000}"/>
    <cellStyle name="쉼표 [0] 97 2 2" xfId="1665" xr:uid="{00000000-0005-0000-0000-00005C050000}"/>
    <cellStyle name="쉼표 [0] 97 3" xfId="1664" xr:uid="{00000000-0005-0000-0000-00005D050000}"/>
    <cellStyle name="쉼표 [0] 98" xfId="687" xr:uid="{00000000-0005-0000-0000-00005E050000}"/>
    <cellStyle name="쉼표 [0] 98 2" xfId="688" xr:uid="{00000000-0005-0000-0000-00005F050000}"/>
    <cellStyle name="쉼표 [0] 98 2 2" xfId="1667" xr:uid="{00000000-0005-0000-0000-000060050000}"/>
    <cellStyle name="쉼표 [0] 98 3" xfId="1666" xr:uid="{00000000-0005-0000-0000-000061050000}"/>
    <cellStyle name="쉼표 [0] 99" xfId="689" xr:uid="{00000000-0005-0000-0000-000062050000}"/>
    <cellStyle name="쉼표 [0] 99 2" xfId="690" xr:uid="{00000000-0005-0000-0000-000063050000}"/>
    <cellStyle name="쉼표 [0] 99 2 2" xfId="1669" xr:uid="{00000000-0005-0000-0000-000064050000}"/>
    <cellStyle name="쉼표 [0] 99 3" xfId="1668" xr:uid="{00000000-0005-0000-0000-000065050000}"/>
    <cellStyle name="표준" xfId="0" builtinId="0"/>
    <cellStyle name="표준 100" xfId="691" xr:uid="{00000000-0005-0000-0000-000067050000}"/>
    <cellStyle name="표준 100 2" xfId="692" xr:uid="{00000000-0005-0000-0000-000068050000}"/>
    <cellStyle name="표준 101" xfId="693" xr:uid="{00000000-0005-0000-0000-000069050000}"/>
    <cellStyle name="표준 101 2" xfId="694" xr:uid="{00000000-0005-0000-0000-00006A050000}"/>
    <cellStyle name="표준 102" xfId="695" xr:uid="{00000000-0005-0000-0000-00006B050000}"/>
    <cellStyle name="표준 102 2" xfId="696" xr:uid="{00000000-0005-0000-0000-00006C050000}"/>
    <cellStyle name="표준 103" xfId="697" xr:uid="{00000000-0005-0000-0000-00006D050000}"/>
    <cellStyle name="표준 103 2" xfId="698" xr:uid="{00000000-0005-0000-0000-00006E050000}"/>
    <cellStyle name="표준 104" xfId="699" xr:uid="{00000000-0005-0000-0000-00006F050000}"/>
    <cellStyle name="표준 104 2" xfId="700" xr:uid="{00000000-0005-0000-0000-000070050000}"/>
    <cellStyle name="표준 105" xfId="701" xr:uid="{00000000-0005-0000-0000-000071050000}"/>
    <cellStyle name="표준 105 2" xfId="702" xr:uid="{00000000-0005-0000-0000-000072050000}"/>
    <cellStyle name="표준 106" xfId="703" xr:uid="{00000000-0005-0000-0000-000073050000}"/>
    <cellStyle name="표준 106 2" xfId="704" xr:uid="{00000000-0005-0000-0000-000074050000}"/>
    <cellStyle name="표준 107" xfId="705" xr:uid="{00000000-0005-0000-0000-000075050000}"/>
    <cellStyle name="표준 107 2" xfId="706" xr:uid="{00000000-0005-0000-0000-000076050000}"/>
    <cellStyle name="표준 108" xfId="707" xr:uid="{00000000-0005-0000-0000-000077050000}"/>
    <cellStyle name="표준 108 2" xfId="708" xr:uid="{00000000-0005-0000-0000-000078050000}"/>
    <cellStyle name="표준 109" xfId="709" xr:uid="{00000000-0005-0000-0000-000079050000}"/>
    <cellStyle name="표준 109 2" xfId="710" xr:uid="{00000000-0005-0000-0000-00007A050000}"/>
    <cellStyle name="표준 110" xfId="711" xr:uid="{00000000-0005-0000-0000-00007B050000}"/>
    <cellStyle name="표준 110 2" xfId="712" xr:uid="{00000000-0005-0000-0000-00007C050000}"/>
    <cellStyle name="표준 111" xfId="713" xr:uid="{00000000-0005-0000-0000-00007D050000}"/>
    <cellStyle name="표준 111 2" xfId="714" xr:uid="{00000000-0005-0000-0000-00007E050000}"/>
    <cellStyle name="표준 112" xfId="715" xr:uid="{00000000-0005-0000-0000-00007F050000}"/>
    <cellStyle name="표준 112 2" xfId="716" xr:uid="{00000000-0005-0000-0000-000080050000}"/>
    <cellStyle name="표준 113" xfId="717" xr:uid="{00000000-0005-0000-0000-000081050000}"/>
    <cellStyle name="표준 113 2" xfId="718" xr:uid="{00000000-0005-0000-0000-000082050000}"/>
    <cellStyle name="표준 114" xfId="719" xr:uid="{00000000-0005-0000-0000-000083050000}"/>
    <cellStyle name="표준 114 2" xfId="720" xr:uid="{00000000-0005-0000-0000-000084050000}"/>
    <cellStyle name="표준 115" xfId="721" xr:uid="{00000000-0005-0000-0000-000085050000}"/>
    <cellStyle name="표준 115 2" xfId="722" xr:uid="{00000000-0005-0000-0000-000086050000}"/>
    <cellStyle name="표준 116" xfId="723" xr:uid="{00000000-0005-0000-0000-000087050000}"/>
    <cellStyle name="표준 116 2" xfId="724" xr:uid="{00000000-0005-0000-0000-000088050000}"/>
    <cellStyle name="표준 117" xfId="725" xr:uid="{00000000-0005-0000-0000-000089050000}"/>
    <cellStyle name="표준 117 2" xfId="726" xr:uid="{00000000-0005-0000-0000-00008A050000}"/>
    <cellStyle name="표준 118" xfId="727" xr:uid="{00000000-0005-0000-0000-00008B050000}"/>
    <cellStyle name="표준 118 2" xfId="728" xr:uid="{00000000-0005-0000-0000-00008C050000}"/>
    <cellStyle name="표준 119" xfId="729" xr:uid="{00000000-0005-0000-0000-00008D050000}"/>
    <cellStyle name="표준 119 2" xfId="730" xr:uid="{00000000-0005-0000-0000-00008E050000}"/>
    <cellStyle name="표준 120" xfId="731" xr:uid="{00000000-0005-0000-0000-00008F050000}"/>
    <cellStyle name="표준 120 2" xfId="732" xr:uid="{00000000-0005-0000-0000-000090050000}"/>
    <cellStyle name="표준 121" xfId="733" xr:uid="{00000000-0005-0000-0000-000091050000}"/>
    <cellStyle name="표준 121 2" xfId="734" xr:uid="{00000000-0005-0000-0000-000092050000}"/>
    <cellStyle name="표준 122" xfId="735" xr:uid="{00000000-0005-0000-0000-000093050000}"/>
    <cellStyle name="표준 122 2" xfId="736" xr:uid="{00000000-0005-0000-0000-000094050000}"/>
    <cellStyle name="표준 123" xfId="737" xr:uid="{00000000-0005-0000-0000-000095050000}"/>
    <cellStyle name="표준 123 2" xfId="738" xr:uid="{00000000-0005-0000-0000-000096050000}"/>
    <cellStyle name="표준 124" xfId="739" xr:uid="{00000000-0005-0000-0000-000097050000}"/>
    <cellStyle name="표준 124 2" xfId="740" xr:uid="{00000000-0005-0000-0000-000098050000}"/>
    <cellStyle name="표준 125" xfId="741" xr:uid="{00000000-0005-0000-0000-000099050000}"/>
    <cellStyle name="표준 125 2" xfId="742" xr:uid="{00000000-0005-0000-0000-00009A050000}"/>
    <cellStyle name="표준 126" xfId="743" xr:uid="{00000000-0005-0000-0000-00009B050000}"/>
    <cellStyle name="표준 126 2" xfId="744" xr:uid="{00000000-0005-0000-0000-00009C050000}"/>
    <cellStyle name="표준 127" xfId="745" xr:uid="{00000000-0005-0000-0000-00009D050000}"/>
    <cellStyle name="표준 127 2" xfId="746" xr:uid="{00000000-0005-0000-0000-00009E050000}"/>
    <cellStyle name="표준 128" xfId="747" xr:uid="{00000000-0005-0000-0000-00009F050000}"/>
    <cellStyle name="표준 128 2" xfId="748" xr:uid="{00000000-0005-0000-0000-0000A0050000}"/>
    <cellStyle name="표준 129" xfId="749" xr:uid="{00000000-0005-0000-0000-0000A1050000}"/>
    <cellStyle name="표준 129 2" xfId="750" xr:uid="{00000000-0005-0000-0000-0000A2050000}"/>
    <cellStyle name="표준 130" xfId="751" xr:uid="{00000000-0005-0000-0000-0000A3050000}"/>
    <cellStyle name="표준 130 2" xfId="752" xr:uid="{00000000-0005-0000-0000-0000A4050000}"/>
    <cellStyle name="표준 131" xfId="753" xr:uid="{00000000-0005-0000-0000-0000A5050000}"/>
    <cellStyle name="표준 131 2" xfId="754" xr:uid="{00000000-0005-0000-0000-0000A6050000}"/>
    <cellStyle name="표준 132" xfId="755" xr:uid="{00000000-0005-0000-0000-0000A7050000}"/>
    <cellStyle name="표준 132 2" xfId="756" xr:uid="{00000000-0005-0000-0000-0000A8050000}"/>
    <cellStyle name="표준 133" xfId="757" xr:uid="{00000000-0005-0000-0000-0000A9050000}"/>
    <cellStyle name="표준 133 2" xfId="758" xr:uid="{00000000-0005-0000-0000-0000AA050000}"/>
    <cellStyle name="표준 134" xfId="759" xr:uid="{00000000-0005-0000-0000-0000AB050000}"/>
    <cellStyle name="표준 134 2" xfId="760" xr:uid="{00000000-0005-0000-0000-0000AC050000}"/>
    <cellStyle name="표준 135" xfId="761" xr:uid="{00000000-0005-0000-0000-0000AD050000}"/>
    <cellStyle name="표준 135 2" xfId="762" xr:uid="{00000000-0005-0000-0000-0000AE050000}"/>
    <cellStyle name="표준 136" xfId="763" xr:uid="{00000000-0005-0000-0000-0000AF050000}"/>
    <cellStyle name="표준 136 2" xfId="764" xr:uid="{00000000-0005-0000-0000-0000B0050000}"/>
    <cellStyle name="표준 137" xfId="765" xr:uid="{00000000-0005-0000-0000-0000B1050000}"/>
    <cellStyle name="표준 137 2" xfId="766" xr:uid="{00000000-0005-0000-0000-0000B2050000}"/>
    <cellStyle name="표준 138" xfId="767" xr:uid="{00000000-0005-0000-0000-0000B3050000}"/>
    <cellStyle name="표준 138 2" xfId="768" xr:uid="{00000000-0005-0000-0000-0000B4050000}"/>
    <cellStyle name="표준 139" xfId="769" xr:uid="{00000000-0005-0000-0000-0000B5050000}"/>
    <cellStyle name="표준 139 2" xfId="770" xr:uid="{00000000-0005-0000-0000-0000B6050000}"/>
    <cellStyle name="표준 140" xfId="771" xr:uid="{00000000-0005-0000-0000-0000B7050000}"/>
    <cellStyle name="표준 140 2" xfId="772" xr:uid="{00000000-0005-0000-0000-0000B8050000}"/>
    <cellStyle name="표준 141" xfId="773" xr:uid="{00000000-0005-0000-0000-0000B9050000}"/>
    <cellStyle name="표준 141 2" xfId="774" xr:uid="{00000000-0005-0000-0000-0000BA050000}"/>
    <cellStyle name="표준 142" xfId="775" xr:uid="{00000000-0005-0000-0000-0000BB050000}"/>
    <cellStyle name="표준 142 2" xfId="776" xr:uid="{00000000-0005-0000-0000-0000BC050000}"/>
    <cellStyle name="표준 143" xfId="777" xr:uid="{00000000-0005-0000-0000-0000BD050000}"/>
    <cellStyle name="표준 143 2" xfId="778" xr:uid="{00000000-0005-0000-0000-0000BE050000}"/>
    <cellStyle name="표준 144" xfId="779" xr:uid="{00000000-0005-0000-0000-0000BF050000}"/>
    <cellStyle name="표준 144 2" xfId="780" xr:uid="{00000000-0005-0000-0000-0000C0050000}"/>
    <cellStyle name="표준 145" xfId="781" xr:uid="{00000000-0005-0000-0000-0000C1050000}"/>
    <cellStyle name="표준 145 2" xfId="782" xr:uid="{00000000-0005-0000-0000-0000C2050000}"/>
    <cellStyle name="표준 146" xfId="783" xr:uid="{00000000-0005-0000-0000-0000C3050000}"/>
    <cellStyle name="표준 146 2" xfId="784" xr:uid="{00000000-0005-0000-0000-0000C4050000}"/>
    <cellStyle name="표준 147" xfId="785" xr:uid="{00000000-0005-0000-0000-0000C5050000}"/>
    <cellStyle name="표준 147 2" xfId="786" xr:uid="{00000000-0005-0000-0000-0000C6050000}"/>
    <cellStyle name="표준 148" xfId="787" xr:uid="{00000000-0005-0000-0000-0000C7050000}"/>
    <cellStyle name="표준 148 2" xfId="788" xr:uid="{00000000-0005-0000-0000-0000C8050000}"/>
    <cellStyle name="표준 149" xfId="789" xr:uid="{00000000-0005-0000-0000-0000C9050000}"/>
    <cellStyle name="표준 149 2" xfId="790" xr:uid="{00000000-0005-0000-0000-0000CA050000}"/>
    <cellStyle name="표준 150" xfId="791" xr:uid="{00000000-0005-0000-0000-0000CB050000}"/>
    <cellStyle name="표준 150 2" xfId="792" xr:uid="{00000000-0005-0000-0000-0000CC050000}"/>
    <cellStyle name="표준 151" xfId="793" xr:uid="{00000000-0005-0000-0000-0000CD050000}"/>
    <cellStyle name="표준 151 2" xfId="794" xr:uid="{00000000-0005-0000-0000-0000CE050000}"/>
    <cellStyle name="표준 152" xfId="795" xr:uid="{00000000-0005-0000-0000-0000CF050000}"/>
    <cellStyle name="표준 152 2" xfId="796" xr:uid="{00000000-0005-0000-0000-0000D0050000}"/>
    <cellStyle name="표준 153" xfId="797" xr:uid="{00000000-0005-0000-0000-0000D1050000}"/>
    <cellStyle name="표준 153 2" xfId="798" xr:uid="{00000000-0005-0000-0000-0000D2050000}"/>
    <cellStyle name="표준 154" xfId="799" xr:uid="{00000000-0005-0000-0000-0000D3050000}"/>
    <cellStyle name="표준 154 2" xfId="800" xr:uid="{00000000-0005-0000-0000-0000D4050000}"/>
    <cellStyle name="표준 155" xfId="801" xr:uid="{00000000-0005-0000-0000-0000D5050000}"/>
    <cellStyle name="표준 155 2" xfId="802" xr:uid="{00000000-0005-0000-0000-0000D6050000}"/>
    <cellStyle name="표준 156" xfId="803" xr:uid="{00000000-0005-0000-0000-0000D7050000}"/>
    <cellStyle name="표준 156 2" xfId="804" xr:uid="{00000000-0005-0000-0000-0000D8050000}"/>
    <cellStyle name="표준 157" xfId="805" xr:uid="{00000000-0005-0000-0000-0000D9050000}"/>
    <cellStyle name="표준 157 2" xfId="806" xr:uid="{00000000-0005-0000-0000-0000DA050000}"/>
    <cellStyle name="표준 158" xfId="807" xr:uid="{00000000-0005-0000-0000-0000DB050000}"/>
    <cellStyle name="표준 158 2" xfId="808" xr:uid="{00000000-0005-0000-0000-0000DC050000}"/>
    <cellStyle name="표준 159" xfId="809" xr:uid="{00000000-0005-0000-0000-0000DD050000}"/>
    <cellStyle name="표준 159 2" xfId="810" xr:uid="{00000000-0005-0000-0000-0000DE050000}"/>
    <cellStyle name="표준 160" xfId="811" xr:uid="{00000000-0005-0000-0000-0000DF050000}"/>
    <cellStyle name="표준 160 2" xfId="812" xr:uid="{00000000-0005-0000-0000-0000E0050000}"/>
    <cellStyle name="표준 161" xfId="813" xr:uid="{00000000-0005-0000-0000-0000E1050000}"/>
    <cellStyle name="표준 161 2" xfId="814" xr:uid="{00000000-0005-0000-0000-0000E2050000}"/>
    <cellStyle name="표준 162" xfId="815" xr:uid="{00000000-0005-0000-0000-0000E3050000}"/>
    <cellStyle name="표준 162 2" xfId="816" xr:uid="{00000000-0005-0000-0000-0000E4050000}"/>
    <cellStyle name="표준 163" xfId="817" xr:uid="{00000000-0005-0000-0000-0000E5050000}"/>
    <cellStyle name="표준 163 2" xfId="818" xr:uid="{00000000-0005-0000-0000-0000E6050000}"/>
    <cellStyle name="표준 164" xfId="819" xr:uid="{00000000-0005-0000-0000-0000E7050000}"/>
    <cellStyle name="표준 164 2" xfId="820" xr:uid="{00000000-0005-0000-0000-0000E8050000}"/>
    <cellStyle name="표준 165" xfId="821" xr:uid="{00000000-0005-0000-0000-0000E9050000}"/>
    <cellStyle name="표준 165 2" xfId="822" xr:uid="{00000000-0005-0000-0000-0000EA050000}"/>
    <cellStyle name="표준 166" xfId="823" xr:uid="{00000000-0005-0000-0000-0000EB050000}"/>
    <cellStyle name="표준 166 2" xfId="824" xr:uid="{00000000-0005-0000-0000-0000EC050000}"/>
    <cellStyle name="표준 167" xfId="825" xr:uid="{00000000-0005-0000-0000-0000ED050000}"/>
    <cellStyle name="표준 167 2" xfId="826" xr:uid="{00000000-0005-0000-0000-0000EE050000}"/>
    <cellStyle name="표준 168" xfId="827" xr:uid="{00000000-0005-0000-0000-0000EF050000}"/>
    <cellStyle name="표준 168 2" xfId="828" xr:uid="{00000000-0005-0000-0000-0000F0050000}"/>
    <cellStyle name="표준 169" xfId="829" xr:uid="{00000000-0005-0000-0000-0000F1050000}"/>
    <cellStyle name="표준 169 2" xfId="830" xr:uid="{00000000-0005-0000-0000-0000F2050000}"/>
    <cellStyle name="표준 170" xfId="831" xr:uid="{00000000-0005-0000-0000-0000F3050000}"/>
    <cellStyle name="표준 170 2" xfId="832" xr:uid="{00000000-0005-0000-0000-0000F4050000}"/>
    <cellStyle name="표준 171" xfId="833" xr:uid="{00000000-0005-0000-0000-0000F5050000}"/>
    <cellStyle name="표준 171 2" xfId="834" xr:uid="{00000000-0005-0000-0000-0000F6050000}"/>
    <cellStyle name="표준 172" xfId="835" xr:uid="{00000000-0005-0000-0000-0000F7050000}"/>
    <cellStyle name="표준 172 2" xfId="836" xr:uid="{00000000-0005-0000-0000-0000F8050000}"/>
    <cellStyle name="표준 173" xfId="837" xr:uid="{00000000-0005-0000-0000-0000F9050000}"/>
    <cellStyle name="표준 173 2" xfId="838" xr:uid="{00000000-0005-0000-0000-0000FA050000}"/>
    <cellStyle name="표준 174" xfId="839" xr:uid="{00000000-0005-0000-0000-0000FB050000}"/>
    <cellStyle name="표준 174 2" xfId="840" xr:uid="{00000000-0005-0000-0000-0000FC050000}"/>
    <cellStyle name="표준 175" xfId="841" xr:uid="{00000000-0005-0000-0000-0000FD050000}"/>
    <cellStyle name="표준 175 2" xfId="842" xr:uid="{00000000-0005-0000-0000-0000FE050000}"/>
    <cellStyle name="표준 176" xfId="843" xr:uid="{00000000-0005-0000-0000-0000FF050000}"/>
    <cellStyle name="표준 176 2" xfId="844" xr:uid="{00000000-0005-0000-0000-000000060000}"/>
    <cellStyle name="표준 177" xfId="845" xr:uid="{00000000-0005-0000-0000-000001060000}"/>
    <cellStyle name="표준 177 2" xfId="846" xr:uid="{00000000-0005-0000-0000-000002060000}"/>
    <cellStyle name="표준 179" xfId="847" xr:uid="{00000000-0005-0000-0000-000003060000}"/>
    <cellStyle name="표준 2" xfId="4" xr:uid="{00000000-0005-0000-0000-000004060000}"/>
    <cellStyle name="표준 2 10" xfId="980" xr:uid="{00000000-0005-0000-0000-000005060000}"/>
    <cellStyle name="표준 2 2" xfId="848" xr:uid="{00000000-0005-0000-0000-000006060000}"/>
    <cellStyle name="표준 2 2 2" xfId="849" xr:uid="{00000000-0005-0000-0000-000007060000}"/>
    <cellStyle name="표준 2 2 2 2" xfId="850" xr:uid="{00000000-0005-0000-0000-000008060000}"/>
    <cellStyle name="표준 2 3" xfId="1676" xr:uid="{00000000-0005-0000-0000-000009060000}"/>
    <cellStyle name="표준 21" xfId="851" xr:uid="{00000000-0005-0000-0000-00000A060000}"/>
    <cellStyle name="표준 21 2" xfId="852" xr:uid="{00000000-0005-0000-0000-00000B060000}"/>
    <cellStyle name="표준 27" xfId="853" xr:uid="{00000000-0005-0000-0000-00000C060000}"/>
    <cellStyle name="표준 27 2" xfId="854" xr:uid="{00000000-0005-0000-0000-00000D060000}"/>
    <cellStyle name="표준 3" xfId="855" xr:uid="{00000000-0005-0000-0000-00000E060000}"/>
    <cellStyle name="표준 3 2" xfId="856" xr:uid="{00000000-0005-0000-0000-00000F060000}"/>
    <cellStyle name="표준 30" xfId="857" xr:uid="{00000000-0005-0000-0000-000010060000}"/>
    <cellStyle name="표준 30 2" xfId="858" xr:uid="{00000000-0005-0000-0000-000011060000}"/>
    <cellStyle name="표준 31" xfId="859" xr:uid="{00000000-0005-0000-0000-000012060000}"/>
    <cellStyle name="표준 31 2" xfId="860" xr:uid="{00000000-0005-0000-0000-000013060000}"/>
    <cellStyle name="표준 32" xfId="861" xr:uid="{00000000-0005-0000-0000-000014060000}"/>
    <cellStyle name="표준 32 2" xfId="862" xr:uid="{00000000-0005-0000-0000-000015060000}"/>
    <cellStyle name="표준 33" xfId="863" xr:uid="{00000000-0005-0000-0000-000016060000}"/>
    <cellStyle name="표준 33 2" xfId="864" xr:uid="{00000000-0005-0000-0000-000017060000}"/>
    <cellStyle name="표준 34" xfId="865" xr:uid="{00000000-0005-0000-0000-000018060000}"/>
    <cellStyle name="표준 34 2" xfId="866" xr:uid="{00000000-0005-0000-0000-000019060000}"/>
    <cellStyle name="표준 35" xfId="867" xr:uid="{00000000-0005-0000-0000-00001A060000}"/>
    <cellStyle name="표준 35 2" xfId="868" xr:uid="{00000000-0005-0000-0000-00001B060000}"/>
    <cellStyle name="표준 36" xfId="869" xr:uid="{00000000-0005-0000-0000-00001C060000}"/>
    <cellStyle name="표준 36 2" xfId="870" xr:uid="{00000000-0005-0000-0000-00001D060000}"/>
    <cellStyle name="표준 37" xfId="871" xr:uid="{00000000-0005-0000-0000-00001E060000}"/>
    <cellStyle name="표준 37 2" xfId="872" xr:uid="{00000000-0005-0000-0000-00001F060000}"/>
    <cellStyle name="표준 4" xfId="873" xr:uid="{00000000-0005-0000-0000-000020060000}"/>
    <cellStyle name="표준 4 2" xfId="874" xr:uid="{00000000-0005-0000-0000-000021060000}"/>
    <cellStyle name="표준 42" xfId="875" xr:uid="{00000000-0005-0000-0000-000022060000}"/>
    <cellStyle name="표준 42 2" xfId="876" xr:uid="{00000000-0005-0000-0000-000023060000}"/>
    <cellStyle name="표준 43" xfId="877" xr:uid="{00000000-0005-0000-0000-000024060000}"/>
    <cellStyle name="표준 43 2" xfId="878" xr:uid="{00000000-0005-0000-0000-000025060000}"/>
    <cellStyle name="표준 44" xfId="879" xr:uid="{00000000-0005-0000-0000-000026060000}"/>
    <cellStyle name="표준 44 2" xfId="880" xr:uid="{00000000-0005-0000-0000-000027060000}"/>
    <cellStyle name="표준 45" xfId="881" xr:uid="{00000000-0005-0000-0000-000028060000}"/>
    <cellStyle name="표준 45 2" xfId="882" xr:uid="{00000000-0005-0000-0000-000029060000}"/>
    <cellStyle name="표준 5" xfId="883" xr:uid="{00000000-0005-0000-0000-00002A060000}"/>
    <cellStyle name="표준 5 2" xfId="884" xr:uid="{00000000-0005-0000-0000-00002B060000}"/>
    <cellStyle name="표준 55" xfId="885" xr:uid="{00000000-0005-0000-0000-00002C060000}"/>
    <cellStyle name="표준 55 2" xfId="886" xr:uid="{00000000-0005-0000-0000-00002D060000}"/>
    <cellStyle name="표준 56" xfId="887" xr:uid="{00000000-0005-0000-0000-00002E060000}"/>
    <cellStyle name="표준 56 2" xfId="888" xr:uid="{00000000-0005-0000-0000-00002F060000}"/>
    <cellStyle name="표준 57" xfId="889" xr:uid="{00000000-0005-0000-0000-000030060000}"/>
    <cellStyle name="표준 57 2" xfId="890" xr:uid="{00000000-0005-0000-0000-000031060000}"/>
    <cellStyle name="표준 58" xfId="891" xr:uid="{00000000-0005-0000-0000-000032060000}"/>
    <cellStyle name="표준 58 2" xfId="892" xr:uid="{00000000-0005-0000-0000-000033060000}"/>
    <cellStyle name="표준 59" xfId="893" xr:uid="{00000000-0005-0000-0000-000034060000}"/>
    <cellStyle name="표준 59 2" xfId="894" xr:uid="{00000000-0005-0000-0000-000035060000}"/>
    <cellStyle name="표준 6" xfId="895" xr:uid="{00000000-0005-0000-0000-000036060000}"/>
    <cellStyle name="표준 6 2" xfId="896" xr:uid="{00000000-0005-0000-0000-000037060000}"/>
    <cellStyle name="표준 60" xfId="897" xr:uid="{00000000-0005-0000-0000-000038060000}"/>
    <cellStyle name="표준 60 2" xfId="898" xr:uid="{00000000-0005-0000-0000-000039060000}"/>
    <cellStyle name="표준 61" xfId="899" xr:uid="{00000000-0005-0000-0000-00003A060000}"/>
    <cellStyle name="표준 61 2" xfId="900" xr:uid="{00000000-0005-0000-0000-00003B060000}"/>
    <cellStyle name="표준 62" xfId="901" xr:uid="{00000000-0005-0000-0000-00003C060000}"/>
    <cellStyle name="표준 62 2" xfId="902" xr:uid="{00000000-0005-0000-0000-00003D060000}"/>
    <cellStyle name="표준 63" xfId="903" xr:uid="{00000000-0005-0000-0000-00003E060000}"/>
    <cellStyle name="표준 63 2" xfId="904" xr:uid="{00000000-0005-0000-0000-00003F060000}"/>
    <cellStyle name="표준 64" xfId="905" xr:uid="{00000000-0005-0000-0000-000040060000}"/>
    <cellStyle name="표준 64 2" xfId="906" xr:uid="{00000000-0005-0000-0000-000041060000}"/>
    <cellStyle name="표준 65" xfId="907" xr:uid="{00000000-0005-0000-0000-000042060000}"/>
    <cellStyle name="표준 65 2" xfId="908" xr:uid="{00000000-0005-0000-0000-000043060000}"/>
    <cellStyle name="표준 66" xfId="909" xr:uid="{00000000-0005-0000-0000-000044060000}"/>
    <cellStyle name="표준 66 2" xfId="910" xr:uid="{00000000-0005-0000-0000-000045060000}"/>
    <cellStyle name="표준 67" xfId="911" xr:uid="{00000000-0005-0000-0000-000046060000}"/>
    <cellStyle name="표준 67 2" xfId="912" xr:uid="{00000000-0005-0000-0000-000047060000}"/>
    <cellStyle name="표준 68" xfId="913" xr:uid="{00000000-0005-0000-0000-000048060000}"/>
    <cellStyle name="표준 68 2" xfId="914" xr:uid="{00000000-0005-0000-0000-000049060000}"/>
    <cellStyle name="표준 69" xfId="915" xr:uid="{00000000-0005-0000-0000-00004A060000}"/>
    <cellStyle name="표준 69 2" xfId="916" xr:uid="{00000000-0005-0000-0000-00004B060000}"/>
    <cellStyle name="표준 7" xfId="917" xr:uid="{00000000-0005-0000-0000-00004C060000}"/>
    <cellStyle name="표준 7 2" xfId="918" xr:uid="{00000000-0005-0000-0000-00004D060000}"/>
    <cellStyle name="표준 70" xfId="919" xr:uid="{00000000-0005-0000-0000-00004E060000}"/>
    <cellStyle name="표준 70 2" xfId="920" xr:uid="{00000000-0005-0000-0000-00004F060000}"/>
    <cellStyle name="표준 71" xfId="921" xr:uid="{00000000-0005-0000-0000-000050060000}"/>
    <cellStyle name="표준 71 2" xfId="922" xr:uid="{00000000-0005-0000-0000-000051060000}"/>
    <cellStyle name="표준 72" xfId="923" xr:uid="{00000000-0005-0000-0000-000052060000}"/>
    <cellStyle name="표준 72 2" xfId="924" xr:uid="{00000000-0005-0000-0000-000053060000}"/>
    <cellStyle name="표준 73" xfId="925" xr:uid="{00000000-0005-0000-0000-000054060000}"/>
    <cellStyle name="표준 73 2" xfId="926" xr:uid="{00000000-0005-0000-0000-000055060000}"/>
    <cellStyle name="표준 74" xfId="927" xr:uid="{00000000-0005-0000-0000-000056060000}"/>
    <cellStyle name="표준 74 2" xfId="928" xr:uid="{00000000-0005-0000-0000-000057060000}"/>
    <cellStyle name="표준 75" xfId="929" xr:uid="{00000000-0005-0000-0000-000058060000}"/>
    <cellStyle name="표준 75 2" xfId="930" xr:uid="{00000000-0005-0000-0000-000059060000}"/>
    <cellStyle name="표준 76" xfId="931" xr:uid="{00000000-0005-0000-0000-00005A060000}"/>
    <cellStyle name="표준 76 2" xfId="932" xr:uid="{00000000-0005-0000-0000-00005B060000}"/>
    <cellStyle name="표준 77" xfId="933" xr:uid="{00000000-0005-0000-0000-00005C060000}"/>
    <cellStyle name="표준 77 2" xfId="934" xr:uid="{00000000-0005-0000-0000-00005D060000}"/>
    <cellStyle name="표준 78" xfId="935" xr:uid="{00000000-0005-0000-0000-00005E060000}"/>
    <cellStyle name="표준 78 2" xfId="936" xr:uid="{00000000-0005-0000-0000-00005F060000}"/>
    <cellStyle name="표준 79" xfId="937" xr:uid="{00000000-0005-0000-0000-000060060000}"/>
    <cellStyle name="표준 79 2" xfId="938" xr:uid="{00000000-0005-0000-0000-000061060000}"/>
    <cellStyle name="표준 8" xfId="1671" xr:uid="{00000000-0005-0000-0000-000062060000}"/>
    <cellStyle name="표준 8 2" xfId="1674" xr:uid="{00000000-0005-0000-0000-000063060000}"/>
    <cellStyle name="표준 80" xfId="939" xr:uid="{00000000-0005-0000-0000-000064060000}"/>
    <cellStyle name="표준 80 2" xfId="940" xr:uid="{00000000-0005-0000-0000-000065060000}"/>
    <cellStyle name="표준 81" xfId="941" xr:uid="{00000000-0005-0000-0000-000066060000}"/>
    <cellStyle name="표준 81 2" xfId="942" xr:uid="{00000000-0005-0000-0000-000067060000}"/>
    <cellStyle name="표준 82" xfId="943" xr:uid="{00000000-0005-0000-0000-000068060000}"/>
    <cellStyle name="표준 82 2" xfId="944" xr:uid="{00000000-0005-0000-0000-000069060000}"/>
    <cellStyle name="표준 83" xfId="945" xr:uid="{00000000-0005-0000-0000-00006A060000}"/>
    <cellStyle name="표준 83 2" xfId="946" xr:uid="{00000000-0005-0000-0000-00006B060000}"/>
    <cellStyle name="표준 84" xfId="947" xr:uid="{00000000-0005-0000-0000-00006C060000}"/>
    <cellStyle name="표준 84 2" xfId="948" xr:uid="{00000000-0005-0000-0000-00006D060000}"/>
    <cellStyle name="표준 85" xfId="949" xr:uid="{00000000-0005-0000-0000-00006E060000}"/>
    <cellStyle name="표준 85 2" xfId="950" xr:uid="{00000000-0005-0000-0000-00006F060000}"/>
    <cellStyle name="표준 86" xfId="951" xr:uid="{00000000-0005-0000-0000-000070060000}"/>
    <cellStyle name="표준 86 2" xfId="952" xr:uid="{00000000-0005-0000-0000-000071060000}"/>
    <cellStyle name="표준 87" xfId="953" xr:uid="{00000000-0005-0000-0000-000072060000}"/>
    <cellStyle name="표준 87 2" xfId="954" xr:uid="{00000000-0005-0000-0000-000073060000}"/>
    <cellStyle name="표준 88" xfId="955" xr:uid="{00000000-0005-0000-0000-000074060000}"/>
    <cellStyle name="표준 88 2" xfId="956" xr:uid="{00000000-0005-0000-0000-000075060000}"/>
    <cellStyle name="표준 89" xfId="957" xr:uid="{00000000-0005-0000-0000-000076060000}"/>
    <cellStyle name="표준 89 2" xfId="958" xr:uid="{00000000-0005-0000-0000-000077060000}"/>
    <cellStyle name="표준 9" xfId="1675" xr:uid="{00000000-0005-0000-0000-000078060000}"/>
    <cellStyle name="표준 90" xfId="959" xr:uid="{00000000-0005-0000-0000-000079060000}"/>
    <cellStyle name="표준 90 2" xfId="960" xr:uid="{00000000-0005-0000-0000-00007A060000}"/>
    <cellStyle name="표준 91" xfId="961" xr:uid="{00000000-0005-0000-0000-00007B060000}"/>
    <cellStyle name="표준 91 2" xfId="962" xr:uid="{00000000-0005-0000-0000-00007C060000}"/>
    <cellStyle name="표준 92" xfId="963" xr:uid="{00000000-0005-0000-0000-00007D060000}"/>
    <cellStyle name="표준 92 2" xfId="964" xr:uid="{00000000-0005-0000-0000-00007E060000}"/>
    <cellStyle name="표준 93" xfId="965" xr:uid="{00000000-0005-0000-0000-00007F060000}"/>
    <cellStyle name="표준 93 2" xfId="966" xr:uid="{00000000-0005-0000-0000-000080060000}"/>
    <cellStyle name="표준 94" xfId="967" xr:uid="{00000000-0005-0000-0000-000081060000}"/>
    <cellStyle name="표준 94 2" xfId="968" xr:uid="{00000000-0005-0000-0000-000082060000}"/>
    <cellStyle name="표준 95" xfId="969" xr:uid="{00000000-0005-0000-0000-000083060000}"/>
    <cellStyle name="표준 95 2" xfId="970" xr:uid="{00000000-0005-0000-0000-000084060000}"/>
    <cellStyle name="표준 96" xfId="971" xr:uid="{00000000-0005-0000-0000-000085060000}"/>
    <cellStyle name="표준 96 2" xfId="972" xr:uid="{00000000-0005-0000-0000-000086060000}"/>
    <cellStyle name="표준 97" xfId="973" xr:uid="{00000000-0005-0000-0000-000087060000}"/>
    <cellStyle name="표준 97 2" xfId="974" xr:uid="{00000000-0005-0000-0000-000088060000}"/>
    <cellStyle name="표준 98" xfId="975" xr:uid="{00000000-0005-0000-0000-000089060000}"/>
    <cellStyle name="표준 98 2" xfId="976" xr:uid="{00000000-0005-0000-0000-00008A060000}"/>
    <cellStyle name="표준 99" xfId="977" xr:uid="{00000000-0005-0000-0000-00008B060000}"/>
    <cellStyle name="표준 99 2" xfId="978" xr:uid="{00000000-0005-0000-0000-00008C060000}"/>
  </cellStyles>
  <dxfs count="0"/>
  <tableStyles count="0" defaultTableStyle="TableStyleMedium9" defaultPivotStyle="PivotStyleLight16"/>
  <colors>
    <mruColors>
      <color rgb="FFD7E4BC"/>
      <color rgb="FF18029A"/>
      <color rgb="FFFBFF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4277;&#51473;&#54868;&#51109;&#49892;%20&#51204;&#49688;&#51312;&#49324;%20&#51089;&#49457;&#49436;&#49885;(&#54868;&#49457;&#46020;&#49884;&#44277;&#49324;%20&#44277;&#50896;&#44288;&#47532;1&#4851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Roaming/Microsoft/Excel/17%20&#51228;&#51452;%20&#44277;&#51473;&#54868;&#51109;&#49892;%20&#46321;&#47197;%20&#54788;&#54889;%20(1)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  <pageSetUpPr fitToPage="1"/>
  </sheetPr>
  <dimension ref="A1:AV123"/>
  <sheetViews>
    <sheetView view="pageBreakPreview" zoomScaleSheetLayoutView="100" workbookViewId="0">
      <pane xSplit="3" ySplit="6" topLeftCell="M7" activePane="bottomRight" state="frozen"/>
      <selection activeCell="J10" sqref="J10"/>
      <selection pane="topRight" activeCell="J10" sqref="J10"/>
      <selection pane="bottomLeft" activeCell="J10" sqref="J10"/>
      <selection pane="bottomRight" activeCell="AB6" sqref="AB6"/>
    </sheetView>
  </sheetViews>
  <sheetFormatPr defaultRowHeight="16.5"/>
  <cols>
    <col min="1" max="1" width="7.5" customWidth="1"/>
    <col min="2" max="2" width="5" bestFit="1" customWidth="1"/>
    <col min="3" max="3" width="12.5" style="4" bestFit="1" customWidth="1"/>
    <col min="4" max="4" width="4.25" bestFit="1" customWidth="1"/>
    <col min="5" max="5" width="8.75" style="4" bestFit="1" customWidth="1"/>
    <col min="6" max="6" width="5" bestFit="1" customWidth="1"/>
    <col min="7" max="7" width="9" style="4" customWidth="1"/>
    <col min="8" max="8" width="4.5" customWidth="1"/>
    <col min="9" max="9" width="7.625" style="4" bestFit="1" customWidth="1"/>
    <col min="10" max="10" width="5.25" bestFit="1" customWidth="1"/>
    <col min="11" max="11" width="7.625" style="4" bestFit="1" customWidth="1"/>
    <col min="12" max="12" width="4" customWidth="1"/>
    <col min="13" max="13" width="7.625" style="4" bestFit="1" customWidth="1"/>
    <col min="14" max="14" width="4.25" bestFit="1" customWidth="1"/>
    <col min="15" max="15" width="7.625" style="4" bestFit="1" customWidth="1"/>
    <col min="16" max="16" width="4.125" style="4" customWidth="1"/>
    <col min="17" max="17" width="8.125" style="4" customWidth="1"/>
    <col min="18" max="18" width="4.125" customWidth="1"/>
    <col min="19" max="19" width="8.625" style="4" customWidth="1"/>
    <col min="20" max="20" width="5.25" bestFit="1" customWidth="1"/>
    <col min="21" max="21" width="6.875" style="4" bestFit="1" customWidth="1"/>
    <col min="22" max="22" width="5.25" bestFit="1" customWidth="1"/>
    <col min="23" max="23" width="6.875" style="4" bestFit="1" customWidth="1"/>
    <col min="24" max="24" width="5.25" bestFit="1" customWidth="1"/>
    <col min="25" max="25" width="7.25" style="4" bestFit="1" customWidth="1"/>
    <col min="26" max="26" width="5.25" bestFit="1" customWidth="1"/>
    <col min="27" max="27" width="7.625" style="4" bestFit="1" customWidth="1"/>
    <col min="28" max="41" width="8.625" customWidth="1"/>
    <col min="42" max="43" width="10" customWidth="1"/>
    <col min="44" max="47" width="8.625" customWidth="1"/>
  </cols>
  <sheetData>
    <row r="1" spans="1:48" ht="35.1" customHeight="1" thickBot="1">
      <c r="A1" s="247" t="s">
        <v>781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85" t="s">
        <v>892</v>
      </c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Z1" s="317">
        <f ca="1">NOW()</f>
        <v>45895.360209606479</v>
      </c>
      <c r="AA1" s="317"/>
      <c r="AB1" s="277" t="s">
        <v>869</v>
      </c>
    </row>
    <row r="2" spans="1:48" ht="24.75" customHeight="1">
      <c r="A2" s="329" t="s">
        <v>538</v>
      </c>
      <c r="B2" s="330"/>
      <c r="C2" s="331"/>
      <c r="D2" s="325" t="s">
        <v>539</v>
      </c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6"/>
      <c r="AB2" s="320" t="s">
        <v>555</v>
      </c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0"/>
      <c r="AT2" s="320"/>
      <c r="AU2" s="321"/>
    </row>
    <row r="3" spans="1:48" s="149" customFormat="1" ht="24.75" customHeight="1">
      <c r="A3" s="332"/>
      <c r="B3" s="333"/>
      <c r="C3" s="334"/>
      <c r="D3" s="327" t="s">
        <v>780</v>
      </c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 t="s">
        <v>779</v>
      </c>
      <c r="U3" s="327"/>
      <c r="V3" s="327"/>
      <c r="W3" s="327"/>
      <c r="X3" s="327"/>
      <c r="Y3" s="327"/>
      <c r="Z3" s="327"/>
      <c r="AA3" s="328"/>
      <c r="AB3" s="322"/>
      <c r="AC3" s="322"/>
      <c r="AD3" s="322"/>
      <c r="AE3" s="322"/>
      <c r="AF3" s="322"/>
      <c r="AG3" s="322"/>
      <c r="AH3" s="322"/>
      <c r="AI3" s="322"/>
      <c r="AJ3" s="322"/>
      <c r="AK3" s="322"/>
      <c r="AL3" s="322"/>
      <c r="AM3" s="322"/>
      <c r="AN3" s="322"/>
      <c r="AO3" s="322"/>
      <c r="AP3" s="322"/>
      <c r="AQ3" s="322"/>
      <c r="AR3" s="322"/>
      <c r="AS3" s="322"/>
      <c r="AT3" s="322"/>
      <c r="AU3" s="323"/>
    </row>
    <row r="4" spans="1:48" s="50" customFormat="1" ht="22.5">
      <c r="A4" s="336" t="s">
        <v>538</v>
      </c>
      <c r="B4" s="324" t="s">
        <v>537</v>
      </c>
      <c r="C4" s="324"/>
      <c r="D4" s="337" t="s">
        <v>113</v>
      </c>
      <c r="E4" s="337"/>
      <c r="F4" s="319" t="s">
        <v>119</v>
      </c>
      <c r="G4" s="319"/>
      <c r="H4" s="319" t="s">
        <v>117</v>
      </c>
      <c r="I4" s="319"/>
      <c r="J4" s="319" t="s">
        <v>116</v>
      </c>
      <c r="K4" s="319"/>
      <c r="L4" s="318" t="s">
        <v>222</v>
      </c>
      <c r="M4" s="318"/>
      <c r="N4" s="319" t="s">
        <v>1012</v>
      </c>
      <c r="O4" s="319"/>
      <c r="P4" s="319" t="s">
        <v>327</v>
      </c>
      <c r="Q4" s="319"/>
      <c r="R4" s="319" t="s">
        <v>246</v>
      </c>
      <c r="S4" s="319"/>
      <c r="T4" s="318" t="s">
        <v>120</v>
      </c>
      <c r="U4" s="318"/>
      <c r="V4" s="319" t="s">
        <v>114</v>
      </c>
      <c r="W4" s="319"/>
      <c r="X4" s="319" t="s">
        <v>118</v>
      </c>
      <c r="Y4" s="319"/>
      <c r="Z4" s="319" t="s">
        <v>115</v>
      </c>
      <c r="AA4" s="335"/>
      <c r="AB4" s="268" t="s">
        <v>540</v>
      </c>
      <c r="AC4" s="98" t="s">
        <v>541</v>
      </c>
      <c r="AD4" s="98" t="s">
        <v>542</v>
      </c>
      <c r="AE4" s="98" t="s">
        <v>543</v>
      </c>
      <c r="AF4" s="98" t="s">
        <v>544</v>
      </c>
      <c r="AG4" s="98" t="s">
        <v>545</v>
      </c>
      <c r="AH4" s="98" t="s">
        <v>546</v>
      </c>
      <c r="AI4" s="98" t="s">
        <v>547</v>
      </c>
      <c r="AJ4" s="98" t="s">
        <v>548</v>
      </c>
      <c r="AK4" s="98" t="s">
        <v>549</v>
      </c>
      <c r="AL4" s="98" t="s">
        <v>558</v>
      </c>
      <c r="AM4" s="98" t="s">
        <v>550</v>
      </c>
      <c r="AN4" s="98" t="s">
        <v>551</v>
      </c>
      <c r="AO4" s="98" t="s">
        <v>552</v>
      </c>
      <c r="AP4" s="98" t="s">
        <v>553</v>
      </c>
      <c r="AQ4" s="98" t="s">
        <v>606</v>
      </c>
      <c r="AR4" s="98" t="s">
        <v>556</v>
      </c>
      <c r="AS4" s="98" t="s">
        <v>557</v>
      </c>
      <c r="AT4" s="98" t="s">
        <v>554</v>
      </c>
      <c r="AU4" s="99" t="s">
        <v>488</v>
      </c>
    </row>
    <row r="5" spans="1:48" s="50" customFormat="1" ht="22.5">
      <c r="A5" s="336"/>
      <c r="B5" s="276" t="s">
        <v>121</v>
      </c>
      <c r="C5" s="101" t="s">
        <v>122</v>
      </c>
      <c r="D5" s="276" t="s">
        <v>121</v>
      </c>
      <c r="E5" s="101" t="s">
        <v>122</v>
      </c>
      <c r="F5" s="276" t="s">
        <v>121</v>
      </c>
      <c r="G5" s="101" t="s">
        <v>122</v>
      </c>
      <c r="H5" s="276" t="s">
        <v>121</v>
      </c>
      <c r="I5" s="101" t="s">
        <v>122</v>
      </c>
      <c r="J5" s="276" t="s">
        <v>121</v>
      </c>
      <c r="K5" s="101" t="s">
        <v>122</v>
      </c>
      <c r="L5" s="276" t="s">
        <v>121</v>
      </c>
      <c r="M5" s="101" t="s">
        <v>122</v>
      </c>
      <c r="N5" s="276" t="s">
        <v>121</v>
      </c>
      <c r="O5" s="101" t="s">
        <v>122</v>
      </c>
      <c r="P5" s="276" t="s">
        <v>121</v>
      </c>
      <c r="Q5" s="101" t="s">
        <v>122</v>
      </c>
      <c r="R5" s="276" t="s">
        <v>121</v>
      </c>
      <c r="S5" s="101" t="s">
        <v>122</v>
      </c>
      <c r="T5" s="276" t="s">
        <v>121</v>
      </c>
      <c r="U5" s="101" t="s">
        <v>122</v>
      </c>
      <c r="V5" s="276" t="s">
        <v>121</v>
      </c>
      <c r="W5" s="101" t="s">
        <v>122</v>
      </c>
      <c r="X5" s="276" t="s">
        <v>121</v>
      </c>
      <c r="Y5" s="101" t="s">
        <v>122</v>
      </c>
      <c r="Z5" s="276" t="s">
        <v>121</v>
      </c>
      <c r="AA5" s="273" t="s">
        <v>122</v>
      </c>
      <c r="AB5" s="269" t="s">
        <v>121</v>
      </c>
      <c r="AC5" s="100" t="s">
        <v>121</v>
      </c>
      <c r="AD5" s="100" t="s">
        <v>121</v>
      </c>
      <c r="AE5" s="100" t="s">
        <v>121</v>
      </c>
      <c r="AF5" s="100" t="s">
        <v>121</v>
      </c>
      <c r="AG5" s="100" t="s">
        <v>121</v>
      </c>
      <c r="AH5" s="100" t="s">
        <v>121</v>
      </c>
      <c r="AI5" s="100" t="s">
        <v>121</v>
      </c>
      <c r="AJ5" s="100" t="s">
        <v>121</v>
      </c>
      <c r="AK5" s="100" t="s">
        <v>121</v>
      </c>
      <c r="AL5" s="100" t="s">
        <v>121</v>
      </c>
      <c r="AM5" s="100" t="s">
        <v>121</v>
      </c>
      <c r="AN5" s="100" t="s">
        <v>121</v>
      </c>
      <c r="AO5" s="100" t="s">
        <v>121</v>
      </c>
      <c r="AP5" s="100" t="s">
        <v>121</v>
      </c>
      <c r="AQ5" s="167" t="s">
        <v>121</v>
      </c>
      <c r="AR5" s="100" t="s">
        <v>121</v>
      </c>
      <c r="AS5" s="100" t="s">
        <v>121</v>
      </c>
      <c r="AT5" s="100" t="s">
        <v>121</v>
      </c>
      <c r="AU5" s="102" t="s">
        <v>121</v>
      </c>
    </row>
    <row r="6" spans="1:48" s="96" customFormat="1" ht="39.950000000000003" customHeight="1">
      <c r="A6" s="103" t="s">
        <v>338</v>
      </c>
      <c r="B6" s="104">
        <f>SUM(B7:B14)</f>
        <v>378</v>
      </c>
      <c r="C6" s="289">
        <f>SUM(C7:C14)</f>
        <v>5548248.7469999995</v>
      </c>
      <c r="D6" s="105">
        <f>SUM(D7:D14)</f>
        <v>56</v>
      </c>
      <c r="E6" s="105">
        <f t="shared" ref="E6:AA6" si="0">SUM(E7:E14)</f>
        <v>4114817.6999999997</v>
      </c>
      <c r="F6" s="105">
        <f t="shared" si="0"/>
        <v>51</v>
      </c>
      <c r="G6" s="105">
        <f t="shared" si="0"/>
        <v>121394</v>
      </c>
      <c r="H6" s="105">
        <f t="shared" si="0"/>
        <v>32</v>
      </c>
      <c r="I6" s="105">
        <f t="shared" si="0"/>
        <v>83120.899999999994</v>
      </c>
      <c r="J6" s="105">
        <f t="shared" si="0"/>
        <v>6</v>
      </c>
      <c r="K6" s="105">
        <f t="shared" si="0"/>
        <v>286022</v>
      </c>
      <c r="L6" s="105">
        <f t="shared" si="0"/>
        <v>3</v>
      </c>
      <c r="M6" s="105">
        <f t="shared" si="0"/>
        <v>83337.2</v>
      </c>
      <c r="N6" s="105">
        <f t="shared" si="0"/>
        <v>3</v>
      </c>
      <c r="O6" s="105">
        <f t="shared" si="0"/>
        <v>46049.2</v>
      </c>
      <c r="P6" s="105">
        <f t="shared" si="0"/>
        <v>0</v>
      </c>
      <c r="Q6" s="105">
        <f t="shared" si="0"/>
        <v>0</v>
      </c>
      <c r="R6" s="105">
        <f t="shared" si="0"/>
        <v>0</v>
      </c>
      <c r="S6" s="105">
        <f t="shared" si="0"/>
        <v>0</v>
      </c>
      <c r="T6" s="105">
        <f t="shared" si="0"/>
        <v>11</v>
      </c>
      <c r="U6" s="105">
        <f t="shared" si="0"/>
        <v>11701.8</v>
      </c>
      <c r="V6" s="105">
        <f t="shared" si="0"/>
        <v>5</v>
      </c>
      <c r="W6" s="105">
        <f t="shared" si="0"/>
        <v>37273.9</v>
      </c>
      <c r="X6" s="105">
        <f t="shared" si="0"/>
        <v>49</v>
      </c>
      <c r="Y6" s="105">
        <f t="shared" si="0"/>
        <v>49938.399999999994</v>
      </c>
      <c r="Z6" s="105">
        <f t="shared" si="0"/>
        <v>163</v>
      </c>
      <c r="AA6" s="274">
        <f t="shared" si="0"/>
        <v>714593.647</v>
      </c>
      <c r="AB6" s="270">
        <f>SUM(AB7:AB14)</f>
        <v>61</v>
      </c>
      <c r="AC6" s="270">
        <f t="shared" ref="AC6:AU6" si="1">SUM(AC7:AC14)</f>
        <v>10</v>
      </c>
      <c r="AD6" s="270">
        <f t="shared" si="1"/>
        <v>60</v>
      </c>
      <c r="AE6" s="270">
        <f t="shared" si="1"/>
        <v>617</v>
      </c>
      <c r="AF6" s="270">
        <f t="shared" si="1"/>
        <v>288</v>
      </c>
      <c r="AG6" s="270">
        <f t="shared" si="1"/>
        <v>2381</v>
      </c>
      <c r="AH6" s="270">
        <f t="shared" si="1"/>
        <v>2502</v>
      </c>
      <c r="AI6" s="270">
        <f t="shared" si="1"/>
        <v>91</v>
      </c>
      <c r="AJ6" s="270">
        <f t="shared" si="1"/>
        <v>46</v>
      </c>
      <c r="AK6" s="270">
        <f t="shared" si="1"/>
        <v>50</v>
      </c>
      <c r="AL6" s="270">
        <f t="shared" si="1"/>
        <v>757</v>
      </c>
      <c r="AM6" s="270">
        <f t="shared" si="1"/>
        <v>56</v>
      </c>
      <c r="AN6" s="270">
        <f>SUM(AN7:AN14)</f>
        <v>48</v>
      </c>
      <c r="AO6" s="270">
        <f t="shared" si="1"/>
        <v>4</v>
      </c>
      <c r="AP6" s="270">
        <f t="shared" si="1"/>
        <v>27</v>
      </c>
      <c r="AQ6" s="270">
        <f t="shared" si="1"/>
        <v>0</v>
      </c>
      <c r="AR6" s="270">
        <f t="shared" si="1"/>
        <v>7343</v>
      </c>
      <c r="AS6" s="270">
        <f t="shared" si="1"/>
        <v>495</v>
      </c>
      <c r="AT6" s="270">
        <f t="shared" si="1"/>
        <v>2433</v>
      </c>
      <c r="AU6" s="270">
        <f t="shared" si="1"/>
        <v>3044</v>
      </c>
    </row>
    <row r="7" spans="1:48" s="96" customFormat="1" ht="39.950000000000003" customHeight="1">
      <c r="A7" s="106" t="s">
        <v>331</v>
      </c>
      <c r="B7" s="310">
        <v>1</v>
      </c>
      <c r="C7" s="107">
        <v>373916.1</v>
      </c>
      <c r="D7" s="370">
        <v>1</v>
      </c>
      <c r="E7" s="371">
        <v>373916.1</v>
      </c>
      <c r="F7" s="370" t="s">
        <v>1025</v>
      </c>
      <c r="G7" s="370">
        <v>0</v>
      </c>
      <c r="H7" s="370">
        <v>0</v>
      </c>
      <c r="I7" s="370">
        <v>0</v>
      </c>
      <c r="J7" s="370">
        <v>0</v>
      </c>
      <c r="K7" s="370">
        <v>0</v>
      </c>
      <c r="L7" s="370">
        <v>0</v>
      </c>
      <c r="M7" s="370">
        <v>0</v>
      </c>
      <c r="N7" s="370">
        <v>0</v>
      </c>
      <c r="O7" s="370">
        <v>0</v>
      </c>
      <c r="P7" s="370">
        <v>0</v>
      </c>
      <c r="Q7" s="370">
        <v>0</v>
      </c>
      <c r="R7" s="370">
        <v>0</v>
      </c>
      <c r="S7" s="370">
        <v>0</v>
      </c>
      <c r="T7" s="370">
        <v>0</v>
      </c>
      <c r="U7" s="370">
        <v>0</v>
      </c>
      <c r="V7" s="370">
        <v>0</v>
      </c>
      <c r="W7" s="370">
        <v>0</v>
      </c>
      <c r="X7" s="370">
        <v>0</v>
      </c>
      <c r="Y7" s="370">
        <v>0</v>
      </c>
      <c r="Z7" s="370">
        <v>0</v>
      </c>
      <c r="AA7" s="372">
        <v>0</v>
      </c>
      <c r="AB7" s="271">
        <v>7</v>
      </c>
      <c r="AC7" s="271">
        <v>0</v>
      </c>
      <c r="AD7" s="272">
        <v>1</v>
      </c>
      <c r="AE7" s="272">
        <v>49</v>
      </c>
      <c r="AF7" s="272">
        <v>8</v>
      </c>
      <c r="AG7" s="272">
        <v>157</v>
      </c>
      <c r="AH7" s="272">
        <v>182</v>
      </c>
      <c r="AI7" s="272">
        <v>3</v>
      </c>
      <c r="AJ7" s="272">
        <v>1</v>
      </c>
      <c r="AK7" s="272">
        <v>2</v>
      </c>
      <c r="AL7" s="272">
        <v>15</v>
      </c>
      <c r="AM7" s="271">
        <v>6</v>
      </c>
      <c r="AN7" s="271">
        <v>2</v>
      </c>
      <c r="AO7" s="271">
        <v>0</v>
      </c>
      <c r="AP7" s="271">
        <v>2</v>
      </c>
      <c r="AQ7" s="373">
        <v>0</v>
      </c>
      <c r="AR7" s="271">
        <v>472</v>
      </c>
      <c r="AS7" s="271">
        <v>0</v>
      </c>
      <c r="AT7" s="271">
        <v>414</v>
      </c>
      <c r="AU7" s="271">
        <v>1026</v>
      </c>
    </row>
    <row r="8" spans="1:48" s="50" customFormat="1" ht="39.950000000000003" customHeight="1">
      <c r="A8" s="108" t="s">
        <v>247</v>
      </c>
      <c r="B8" s="310">
        <v>80</v>
      </c>
      <c r="C8" s="107">
        <v>509858.50000000006</v>
      </c>
      <c r="D8" s="374">
        <v>10</v>
      </c>
      <c r="E8" s="374">
        <v>355137.3</v>
      </c>
      <c r="F8" s="375">
        <v>33</v>
      </c>
      <c r="G8" s="374">
        <v>83326.200000000012</v>
      </c>
      <c r="H8" s="374">
        <v>12</v>
      </c>
      <c r="I8" s="374">
        <v>25238.499999999996</v>
      </c>
      <c r="J8" s="370">
        <v>0</v>
      </c>
      <c r="K8" s="370">
        <v>0</v>
      </c>
      <c r="L8" s="374">
        <v>2</v>
      </c>
      <c r="M8" s="374">
        <v>9105.2000000000007</v>
      </c>
      <c r="N8" s="375">
        <v>1</v>
      </c>
      <c r="O8" s="375">
        <v>3591.2</v>
      </c>
      <c r="P8" s="375">
        <v>0</v>
      </c>
      <c r="Q8" s="375">
        <v>0</v>
      </c>
      <c r="R8" s="375">
        <v>0</v>
      </c>
      <c r="S8" s="375">
        <v>0</v>
      </c>
      <c r="T8" s="374">
        <v>7</v>
      </c>
      <c r="U8" s="374">
        <v>7422.7999999999993</v>
      </c>
      <c r="V8" s="375">
        <v>0</v>
      </c>
      <c r="W8" s="375">
        <v>0</v>
      </c>
      <c r="X8" s="109">
        <v>1</v>
      </c>
      <c r="Y8" s="109">
        <v>1716.4</v>
      </c>
      <c r="Z8" s="109">
        <v>14</v>
      </c>
      <c r="AA8" s="275">
        <v>24320.9</v>
      </c>
      <c r="AB8" s="272">
        <v>15</v>
      </c>
      <c r="AC8" s="117">
        <v>3</v>
      </c>
      <c r="AD8" s="118">
        <v>11</v>
      </c>
      <c r="AE8" s="117">
        <v>112</v>
      </c>
      <c r="AF8" s="118">
        <v>16</v>
      </c>
      <c r="AG8" s="117">
        <v>297</v>
      </c>
      <c r="AH8" s="118">
        <v>433</v>
      </c>
      <c r="AI8" s="117">
        <v>39</v>
      </c>
      <c r="AJ8" s="118">
        <v>24</v>
      </c>
      <c r="AK8" s="117">
        <v>15</v>
      </c>
      <c r="AL8" s="118">
        <v>219</v>
      </c>
      <c r="AM8" s="117">
        <v>20</v>
      </c>
      <c r="AN8" s="118">
        <v>10</v>
      </c>
      <c r="AO8" s="117">
        <v>1</v>
      </c>
      <c r="AP8" s="118">
        <v>5</v>
      </c>
      <c r="AQ8" s="373">
        <v>0</v>
      </c>
      <c r="AR8" s="117">
        <v>630</v>
      </c>
      <c r="AS8" s="118">
        <v>108</v>
      </c>
      <c r="AT8" s="117">
        <v>216</v>
      </c>
      <c r="AU8" s="119">
        <v>173</v>
      </c>
      <c r="AV8" s="96"/>
    </row>
    <row r="9" spans="1:48" s="50" customFormat="1" ht="39" customHeight="1">
      <c r="A9" s="108" t="s">
        <v>240</v>
      </c>
      <c r="B9" s="310">
        <v>56</v>
      </c>
      <c r="C9" s="107">
        <v>833775.39999999991</v>
      </c>
      <c r="D9" s="374">
        <v>12</v>
      </c>
      <c r="E9" s="374">
        <v>645465.19999999995</v>
      </c>
      <c r="F9" s="375">
        <v>5</v>
      </c>
      <c r="G9" s="375">
        <v>8969.7000000000007</v>
      </c>
      <c r="H9" s="375">
        <v>0</v>
      </c>
      <c r="I9" s="375">
        <v>0</v>
      </c>
      <c r="J9" s="370">
        <v>0</v>
      </c>
      <c r="K9" s="370">
        <v>0</v>
      </c>
      <c r="L9" s="374">
        <v>1</v>
      </c>
      <c r="M9" s="374">
        <v>74232</v>
      </c>
      <c r="N9" s="375">
        <v>1</v>
      </c>
      <c r="O9" s="375">
        <v>36758</v>
      </c>
      <c r="P9" s="375">
        <v>0</v>
      </c>
      <c r="Q9" s="375">
        <v>0</v>
      </c>
      <c r="R9" s="375">
        <v>0</v>
      </c>
      <c r="S9" s="375">
        <v>0</v>
      </c>
      <c r="T9" s="374">
        <v>2</v>
      </c>
      <c r="U9" s="374">
        <v>2296</v>
      </c>
      <c r="V9" s="375">
        <v>3</v>
      </c>
      <c r="W9" s="375">
        <v>21563.9</v>
      </c>
      <c r="X9" s="109">
        <v>28</v>
      </c>
      <c r="Y9" s="109">
        <v>31769.599999999999</v>
      </c>
      <c r="Z9" s="109">
        <v>5</v>
      </c>
      <c r="AA9" s="275">
        <v>12721</v>
      </c>
      <c r="AB9" s="271">
        <v>14</v>
      </c>
      <c r="AC9" s="110">
        <v>1</v>
      </c>
      <c r="AD9" s="117">
        <v>6</v>
      </c>
      <c r="AE9" s="118">
        <v>102</v>
      </c>
      <c r="AF9" s="117">
        <v>14</v>
      </c>
      <c r="AG9" s="117">
        <v>332</v>
      </c>
      <c r="AH9" s="118">
        <v>270</v>
      </c>
      <c r="AI9" s="117">
        <v>12</v>
      </c>
      <c r="AJ9" s="117">
        <v>8</v>
      </c>
      <c r="AK9" s="118">
        <v>0</v>
      </c>
      <c r="AL9" s="117">
        <v>126</v>
      </c>
      <c r="AM9" s="110">
        <v>8</v>
      </c>
      <c r="AN9" s="111">
        <v>8</v>
      </c>
      <c r="AO9" s="110">
        <v>1</v>
      </c>
      <c r="AP9" s="110">
        <v>5</v>
      </c>
      <c r="AQ9" s="373">
        <v>0</v>
      </c>
      <c r="AR9" s="111">
        <v>1785</v>
      </c>
      <c r="AS9" s="110">
        <v>14</v>
      </c>
      <c r="AT9" s="110">
        <v>593</v>
      </c>
      <c r="AU9" s="112">
        <v>551</v>
      </c>
      <c r="AV9" s="96"/>
    </row>
    <row r="10" spans="1:48" s="50" customFormat="1" ht="39.950000000000003" customHeight="1">
      <c r="A10" s="108" t="s">
        <v>238</v>
      </c>
      <c r="B10" s="310">
        <v>41</v>
      </c>
      <c r="C10" s="107">
        <v>995770.4</v>
      </c>
      <c r="D10" s="374">
        <v>10</v>
      </c>
      <c r="E10" s="374">
        <v>865412.9</v>
      </c>
      <c r="F10" s="375">
        <v>3</v>
      </c>
      <c r="G10" s="375">
        <v>5507.7</v>
      </c>
      <c r="H10" s="375">
        <v>2</v>
      </c>
      <c r="I10" s="375">
        <v>9131.7999999999993</v>
      </c>
      <c r="J10" s="370">
        <v>2</v>
      </c>
      <c r="K10" s="370">
        <v>84929</v>
      </c>
      <c r="L10" s="374">
        <v>0</v>
      </c>
      <c r="M10" s="374">
        <v>0</v>
      </c>
      <c r="N10" s="375">
        <v>0</v>
      </c>
      <c r="O10" s="375">
        <v>0</v>
      </c>
      <c r="P10" s="375">
        <v>0</v>
      </c>
      <c r="Q10" s="375">
        <v>0</v>
      </c>
      <c r="R10" s="375">
        <v>0</v>
      </c>
      <c r="S10" s="375">
        <v>0</v>
      </c>
      <c r="T10" s="374">
        <v>1</v>
      </c>
      <c r="U10" s="374">
        <v>1181</v>
      </c>
      <c r="V10" s="375">
        <v>2</v>
      </c>
      <c r="W10" s="375">
        <v>15710</v>
      </c>
      <c r="X10" s="109">
        <v>16</v>
      </c>
      <c r="Y10" s="109">
        <v>10052.1</v>
      </c>
      <c r="Z10" s="109">
        <v>5</v>
      </c>
      <c r="AA10" s="275">
        <v>3845.8999999999996</v>
      </c>
      <c r="AB10" s="272">
        <v>6</v>
      </c>
      <c r="AC10" s="117">
        <v>0</v>
      </c>
      <c r="AD10" s="117">
        <v>3</v>
      </c>
      <c r="AE10" s="118">
        <v>83</v>
      </c>
      <c r="AF10" s="117">
        <v>11</v>
      </c>
      <c r="AG10" s="117">
        <v>256</v>
      </c>
      <c r="AH10" s="118">
        <v>564</v>
      </c>
      <c r="AI10" s="117">
        <v>6</v>
      </c>
      <c r="AJ10" s="117">
        <v>0</v>
      </c>
      <c r="AK10" s="118">
        <v>1</v>
      </c>
      <c r="AL10" s="117">
        <v>133</v>
      </c>
      <c r="AM10" s="117">
        <v>7</v>
      </c>
      <c r="AN10" s="118">
        <v>7</v>
      </c>
      <c r="AO10" s="117">
        <v>2</v>
      </c>
      <c r="AP10" s="117">
        <v>4</v>
      </c>
      <c r="AQ10" s="373">
        <v>0</v>
      </c>
      <c r="AR10" s="118">
        <v>1078</v>
      </c>
      <c r="AS10" s="117">
        <v>28</v>
      </c>
      <c r="AT10" s="117">
        <v>742</v>
      </c>
      <c r="AU10" s="119">
        <v>591</v>
      </c>
      <c r="AV10" s="96"/>
    </row>
    <row r="11" spans="1:48" s="50" customFormat="1" ht="39.950000000000003" customHeight="1">
      <c r="A11" s="108" t="s">
        <v>332</v>
      </c>
      <c r="B11" s="310">
        <v>48</v>
      </c>
      <c r="C11" s="107">
        <v>759387.15</v>
      </c>
      <c r="D11" s="374">
        <v>6</v>
      </c>
      <c r="E11" s="374">
        <v>522909.27</v>
      </c>
      <c r="F11" s="375">
        <v>1</v>
      </c>
      <c r="G11" s="375">
        <v>3956</v>
      </c>
      <c r="H11" s="375">
        <v>4</v>
      </c>
      <c r="I11" s="375">
        <v>11762</v>
      </c>
      <c r="J11" s="370">
        <v>1</v>
      </c>
      <c r="K11" s="370">
        <v>90774</v>
      </c>
      <c r="L11" s="374">
        <v>0</v>
      </c>
      <c r="M11" s="374">
        <v>0</v>
      </c>
      <c r="N11" s="375">
        <v>1</v>
      </c>
      <c r="O11" s="375">
        <v>5700</v>
      </c>
      <c r="P11" s="284">
        <v>0</v>
      </c>
      <c r="Q11" s="284">
        <v>0</v>
      </c>
      <c r="R11" s="284">
        <v>0</v>
      </c>
      <c r="S11" s="284">
        <v>0</v>
      </c>
      <c r="T11" s="374">
        <v>1</v>
      </c>
      <c r="U11" s="374">
        <v>802</v>
      </c>
      <c r="V11" s="375">
        <v>0</v>
      </c>
      <c r="W11" s="375">
        <v>0</v>
      </c>
      <c r="X11" s="109">
        <v>1</v>
      </c>
      <c r="Y11" s="109">
        <v>620</v>
      </c>
      <c r="Z11" s="109">
        <v>33</v>
      </c>
      <c r="AA11" s="275">
        <v>122863.87999999999</v>
      </c>
      <c r="AB11" s="272">
        <v>3</v>
      </c>
      <c r="AC11" s="117">
        <v>2</v>
      </c>
      <c r="AD11" s="117">
        <v>1</v>
      </c>
      <c r="AE11" s="118">
        <v>89</v>
      </c>
      <c r="AF11" s="117">
        <v>4</v>
      </c>
      <c r="AG11" s="117">
        <v>604</v>
      </c>
      <c r="AH11" s="118">
        <v>387</v>
      </c>
      <c r="AI11" s="117">
        <v>5</v>
      </c>
      <c r="AJ11" s="117">
        <v>5</v>
      </c>
      <c r="AK11" s="118">
        <v>1</v>
      </c>
      <c r="AL11" s="117">
        <v>83</v>
      </c>
      <c r="AM11" s="117">
        <v>1</v>
      </c>
      <c r="AN11" s="118">
        <v>5</v>
      </c>
      <c r="AO11" s="117">
        <v>0</v>
      </c>
      <c r="AP11" s="117">
        <v>2</v>
      </c>
      <c r="AQ11" s="373">
        <v>0</v>
      </c>
      <c r="AR11" s="118">
        <v>865</v>
      </c>
      <c r="AS11" s="117">
        <v>190</v>
      </c>
      <c r="AT11" s="117">
        <v>58</v>
      </c>
      <c r="AU11" s="119">
        <v>433</v>
      </c>
      <c r="AV11" s="96"/>
    </row>
    <row r="12" spans="1:48" s="50" customFormat="1" ht="39.950000000000003" customHeight="1">
      <c r="A12" s="108" t="s">
        <v>339</v>
      </c>
      <c r="B12" s="310">
        <v>56</v>
      </c>
      <c r="C12" s="107">
        <v>463883.52999999997</v>
      </c>
      <c r="D12" s="374">
        <v>3</v>
      </c>
      <c r="E12" s="374">
        <v>299747</v>
      </c>
      <c r="F12" s="375">
        <v>0</v>
      </c>
      <c r="G12" s="375">
        <v>0</v>
      </c>
      <c r="H12" s="375">
        <v>3</v>
      </c>
      <c r="I12" s="375">
        <v>16107</v>
      </c>
      <c r="J12" s="370">
        <v>0</v>
      </c>
      <c r="K12" s="370">
        <v>0</v>
      </c>
      <c r="L12" s="374">
        <v>0</v>
      </c>
      <c r="M12" s="374">
        <v>0</v>
      </c>
      <c r="N12" s="375">
        <v>0</v>
      </c>
      <c r="O12" s="375">
        <v>0</v>
      </c>
      <c r="P12" s="375">
        <v>0</v>
      </c>
      <c r="Q12" s="375">
        <v>0</v>
      </c>
      <c r="R12" s="375">
        <v>0</v>
      </c>
      <c r="S12" s="375">
        <v>0</v>
      </c>
      <c r="T12" s="374">
        <v>0</v>
      </c>
      <c r="U12" s="374">
        <v>0</v>
      </c>
      <c r="V12" s="375">
        <v>0</v>
      </c>
      <c r="W12" s="375">
        <v>0</v>
      </c>
      <c r="X12" s="109">
        <v>3</v>
      </c>
      <c r="Y12" s="109">
        <v>5780.2999999999993</v>
      </c>
      <c r="Z12" s="109">
        <v>47</v>
      </c>
      <c r="AA12" s="275">
        <v>142249.22999999998</v>
      </c>
      <c r="AB12" s="272">
        <v>7</v>
      </c>
      <c r="AC12" s="117">
        <v>1</v>
      </c>
      <c r="AD12" s="117">
        <v>3</v>
      </c>
      <c r="AE12" s="118">
        <v>69</v>
      </c>
      <c r="AF12" s="117">
        <v>1</v>
      </c>
      <c r="AG12" s="117">
        <v>136</v>
      </c>
      <c r="AH12" s="118">
        <v>332</v>
      </c>
      <c r="AI12" s="117">
        <v>6</v>
      </c>
      <c r="AJ12" s="117">
        <v>2</v>
      </c>
      <c r="AK12" s="118">
        <v>2</v>
      </c>
      <c r="AL12" s="117">
        <v>58</v>
      </c>
      <c r="AM12" s="117">
        <v>4</v>
      </c>
      <c r="AN12" s="118">
        <v>3</v>
      </c>
      <c r="AO12" s="117">
        <v>0</v>
      </c>
      <c r="AP12" s="117">
        <v>1</v>
      </c>
      <c r="AQ12" s="373">
        <v>0</v>
      </c>
      <c r="AR12" s="118">
        <v>707</v>
      </c>
      <c r="AS12" s="117">
        <v>6</v>
      </c>
      <c r="AT12" s="117">
        <v>199</v>
      </c>
      <c r="AU12" s="119">
        <v>156</v>
      </c>
      <c r="AV12" s="96"/>
    </row>
    <row r="13" spans="1:48" s="50" customFormat="1" ht="39.950000000000003" customHeight="1">
      <c r="A13" s="108" t="s">
        <v>563</v>
      </c>
      <c r="B13" s="310">
        <v>43</v>
      </c>
      <c r="C13" s="107">
        <v>1147546.04</v>
      </c>
      <c r="D13" s="374">
        <v>6</v>
      </c>
      <c r="E13" s="374">
        <v>864303.53</v>
      </c>
      <c r="F13" s="374">
        <v>1</v>
      </c>
      <c r="G13" s="374">
        <v>2726</v>
      </c>
      <c r="H13" s="375">
        <v>2</v>
      </c>
      <c r="I13" s="375">
        <v>5957</v>
      </c>
      <c r="J13" s="370">
        <v>2</v>
      </c>
      <c r="K13" s="370">
        <v>74294</v>
      </c>
      <c r="L13" s="374">
        <v>0</v>
      </c>
      <c r="M13" s="374">
        <v>0</v>
      </c>
      <c r="N13" s="375">
        <v>0</v>
      </c>
      <c r="O13" s="375">
        <v>0</v>
      </c>
      <c r="P13" s="375">
        <v>0</v>
      </c>
      <c r="Q13" s="375">
        <v>0</v>
      </c>
      <c r="R13" s="375">
        <v>0</v>
      </c>
      <c r="S13" s="375">
        <v>0</v>
      </c>
      <c r="T13" s="374">
        <v>0</v>
      </c>
      <c r="U13" s="374">
        <v>0</v>
      </c>
      <c r="V13" s="375">
        <v>0</v>
      </c>
      <c r="W13" s="375">
        <v>0</v>
      </c>
      <c r="X13" s="109">
        <v>0</v>
      </c>
      <c r="Y13" s="109">
        <v>0</v>
      </c>
      <c r="Z13" s="109">
        <v>32</v>
      </c>
      <c r="AA13" s="275">
        <v>200265.51</v>
      </c>
      <c r="AB13" s="272">
        <v>5</v>
      </c>
      <c r="AC13" s="117">
        <v>2</v>
      </c>
      <c r="AD13" s="117">
        <v>30</v>
      </c>
      <c r="AE13" s="118">
        <v>41</v>
      </c>
      <c r="AF13" s="117">
        <v>198</v>
      </c>
      <c r="AG13" s="117">
        <v>335</v>
      </c>
      <c r="AH13" s="118">
        <v>109</v>
      </c>
      <c r="AI13" s="117">
        <v>8</v>
      </c>
      <c r="AJ13" s="117">
        <v>2</v>
      </c>
      <c r="AK13" s="118">
        <v>26</v>
      </c>
      <c r="AL13" s="117">
        <v>53</v>
      </c>
      <c r="AM13" s="117">
        <v>2</v>
      </c>
      <c r="AN13" s="118">
        <v>8</v>
      </c>
      <c r="AO13" s="117">
        <v>0</v>
      </c>
      <c r="AP13" s="117">
        <v>4</v>
      </c>
      <c r="AQ13" s="373">
        <v>0</v>
      </c>
      <c r="AR13" s="118">
        <v>543</v>
      </c>
      <c r="AS13" s="117">
        <v>97</v>
      </c>
      <c r="AT13" s="117">
        <v>79</v>
      </c>
      <c r="AU13" s="119">
        <v>60</v>
      </c>
      <c r="AV13" s="96"/>
    </row>
    <row r="14" spans="1:48" s="50" customFormat="1" ht="39.950000000000003" customHeight="1">
      <c r="A14" s="108" t="s">
        <v>827</v>
      </c>
      <c r="B14" s="310">
        <v>53</v>
      </c>
      <c r="C14" s="107">
        <v>464111.62699999998</v>
      </c>
      <c r="D14" s="374">
        <v>8</v>
      </c>
      <c r="E14" s="374">
        <v>187926.39999999999</v>
      </c>
      <c r="F14" s="374">
        <v>8</v>
      </c>
      <c r="G14" s="374">
        <v>16908.400000000001</v>
      </c>
      <c r="H14" s="375">
        <v>9</v>
      </c>
      <c r="I14" s="375">
        <v>14924.6</v>
      </c>
      <c r="J14" s="370">
        <v>1</v>
      </c>
      <c r="K14" s="370">
        <v>36025</v>
      </c>
      <c r="L14" s="374">
        <v>0</v>
      </c>
      <c r="M14" s="374">
        <v>0</v>
      </c>
      <c r="N14" s="375">
        <v>0</v>
      </c>
      <c r="O14" s="375">
        <v>0</v>
      </c>
      <c r="P14" s="375">
        <v>0</v>
      </c>
      <c r="Q14" s="375">
        <v>0</v>
      </c>
      <c r="R14" s="375">
        <v>0</v>
      </c>
      <c r="S14" s="375">
        <v>0</v>
      </c>
      <c r="T14" s="374">
        <v>0</v>
      </c>
      <c r="U14" s="374">
        <v>0</v>
      </c>
      <c r="V14" s="375">
        <v>0</v>
      </c>
      <c r="W14" s="375">
        <v>0</v>
      </c>
      <c r="X14" s="109">
        <v>0</v>
      </c>
      <c r="Y14" s="109">
        <v>0</v>
      </c>
      <c r="Z14" s="109">
        <v>27</v>
      </c>
      <c r="AA14" s="275">
        <v>208327.22700000001</v>
      </c>
      <c r="AB14" s="272">
        <v>4</v>
      </c>
      <c r="AC14" s="117">
        <v>1</v>
      </c>
      <c r="AD14" s="117">
        <v>5</v>
      </c>
      <c r="AE14" s="118">
        <v>72</v>
      </c>
      <c r="AF14" s="117">
        <v>36</v>
      </c>
      <c r="AG14" s="117">
        <v>264</v>
      </c>
      <c r="AH14" s="118">
        <v>225</v>
      </c>
      <c r="AI14" s="117">
        <v>12</v>
      </c>
      <c r="AJ14" s="117">
        <v>4</v>
      </c>
      <c r="AK14" s="118">
        <v>3</v>
      </c>
      <c r="AL14" s="117">
        <v>70</v>
      </c>
      <c r="AM14" s="117">
        <v>8</v>
      </c>
      <c r="AN14" s="118">
        <v>5</v>
      </c>
      <c r="AO14" s="117">
        <v>0</v>
      </c>
      <c r="AP14" s="117">
        <v>4</v>
      </c>
      <c r="AQ14" s="373">
        <v>0</v>
      </c>
      <c r="AR14" s="118">
        <v>1263</v>
      </c>
      <c r="AS14" s="117">
        <v>52</v>
      </c>
      <c r="AT14" s="117">
        <v>132</v>
      </c>
      <c r="AU14" s="119">
        <v>54</v>
      </c>
      <c r="AV14" s="96"/>
    </row>
    <row r="15" spans="1:48" s="11" customFormat="1" ht="15" customHeight="1">
      <c r="A15" s="24"/>
      <c r="B15" s="22"/>
      <c r="C15" s="12"/>
      <c r="D15" s="13"/>
      <c r="E15" s="12"/>
      <c r="G15" s="12"/>
      <c r="I15" s="12"/>
      <c r="K15" s="12"/>
      <c r="L15" s="13"/>
      <c r="M15" s="12"/>
      <c r="O15" s="12"/>
      <c r="P15" s="12"/>
      <c r="Q15" s="12"/>
      <c r="S15" s="12"/>
      <c r="T15" s="13"/>
      <c r="U15" s="12"/>
      <c r="W15" s="12"/>
      <c r="Y15" s="12"/>
      <c r="AA15" s="12"/>
      <c r="AC15" s="23"/>
    </row>
    <row r="16" spans="1:48" s="11" customFormat="1" ht="15" customHeight="1">
      <c r="A16" s="24"/>
      <c r="B16" s="22"/>
      <c r="C16" s="12"/>
      <c r="D16" s="13"/>
      <c r="E16" s="12"/>
      <c r="G16" s="12"/>
      <c r="I16" s="12"/>
      <c r="K16" s="12"/>
      <c r="L16" s="13"/>
      <c r="M16" s="12"/>
      <c r="O16" s="12"/>
      <c r="P16" s="12"/>
      <c r="Q16" s="12"/>
      <c r="S16" s="12"/>
      <c r="T16" s="13"/>
      <c r="U16" s="12"/>
      <c r="W16" s="12"/>
      <c r="Y16" s="12"/>
      <c r="AA16" s="12"/>
    </row>
    <row r="17" spans="1:27" s="11" customFormat="1" ht="15" customHeight="1">
      <c r="A17" s="21"/>
      <c r="B17" s="22"/>
      <c r="C17" s="12"/>
      <c r="D17" s="13"/>
      <c r="E17" s="12"/>
      <c r="G17" s="12"/>
      <c r="I17" s="12"/>
      <c r="K17" s="12"/>
      <c r="L17" s="13"/>
      <c r="M17" s="12"/>
      <c r="O17" s="12"/>
      <c r="P17" s="12"/>
      <c r="Q17" s="12"/>
      <c r="S17" s="12"/>
      <c r="T17" s="13"/>
      <c r="U17" s="12"/>
      <c r="W17" s="12"/>
      <c r="Y17" s="12"/>
      <c r="AA17" s="12"/>
    </row>
    <row r="18" spans="1:27" s="11" customFormat="1" ht="15" customHeight="1">
      <c r="A18" s="21"/>
      <c r="B18" s="22"/>
      <c r="C18" s="12"/>
      <c r="D18" s="13"/>
      <c r="E18" s="12"/>
      <c r="F18" s="26"/>
      <c r="G18" s="26"/>
      <c r="I18" s="12"/>
      <c r="J18" s="26"/>
      <c r="K18" s="26"/>
      <c r="L18" s="13"/>
      <c r="M18" s="12"/>
      <c r="O18" s="12"/>
      <c r="P18" s="12"/>
      <c r="Q18" s="12"/>
      <c r="S18" s="12"/>
      <c r="T18" s="13"/>
      <c r="U18" s="12"/>
      <c r="W18" s="12"/>
      <c r="Y18" s="12"/>
      <c r="AA18" s="12"/>
    </row>
    <row r="19" spans="1:27" s="11" customFormat="1" ht="15" customHeight="1">
      <c r="A19" s="27"/>
      <c r="B19" s="22"/>
      <c r="C19" s="12"/>
      <c r="D19" s="13"/>
      <c r="E19" s="12"/>
      <c r="G19" s="12"/>
      <c r="I19" s="12"/>
      <c r="K19" s="12"/>
      <c r="L19" s="13"/>
      <c r="M19" s="12"/>
      <c r="O19" s="12"/>
      <c r="P19" s="12"/>
      <c r="Q19" s="12"/>
      <c r="S19" s="12"/>
      <c r="T19" s="13"/>
      <c r="U19" s="12"/>
      <c r="W19" s="12"/>
      <c r="Y19" s="12"/>
      <c r="AA19" s="12"/>
    </row>
    <row r="20" spans="1:27" s="11" customFormat="1" ht="15" customHeight="1">
      <c r="A20" s="27"/>
      <c r="B20" s="22"/>
      <c r="C20" s="12"/>
      <c r="D20" s="13"/>
      <c r="E20" s="12"/>
      <c r="G20" s="12"/>
      <c r="I20" s="12"/>
      <c r="K20" s="12"/>
      <c r="L20" s="13"/>
      <c r="M20" s="12"/>
      <c r="O20" s="12"/>
      <c r="P20" s="12"/>
      <c r="Q20" s="12"/>
      <c r="S20" s="12"/>
      <c r="T20" s="13"/>
      <c r="U20" s="12"/>
      <c r="W20" s="12"/>
      <c r="Y20" s="12"/>
      <c r="AA20" s="12"/>
    </row>
    <row r="21" spans="1:27" s="11" customFormat="1" ht="15" customHeight="1">
      <c r="A21" s="27"/>
      <c r="B21" s="22"/>
      <c r="C21" s="12"/>
      <c r="D21" s="13"/>
      <c r="E21" s="12"/>
      <c r="G21" s="12"/>
      <c r="I21" s="12"/>
      <c r="K21" s="12"/>
      <c r="L21" s="13"/>
      <c r="M21" s="12"/>
      <c r="O21" s="12"/>
      <c r="P21" s="12"/>
      <c r="Q21" s="12"/>
      <c r="S21" s="12"/>
      <c r="T21" s="13"/>
      <c r="U21" s="12"/>
      <c r="W21" s="12"/>
      <c r="Y21" s="12"/>
      <c r="AA21" s="12"/>
    </row>
    <row r="22" spans="1:27" s="11" customFormat="1" ht="15" customHeight="1">
      <c r="A22" s="21"/>
      <c r="B22" s="22"/>
      <c r="C22" s="12"/>
      <c r="D22" s="13"/>
      <c r="E22" s="12"/>
      <c r="G22" s="12"/>
      <c r="I22" s="12"/>
      <c r="K22" s="12"/>
      <c r="L22" s="13"/>
      <c r="M22" s="12"/>
      <c r="O22" s="12"/>
      <c r="P22" s="12"/>
      <c r="Q22" s="12"/>
      <c r="S22" s="12"/>
      <c r="T22" s="13"/>
      <c r="U22" s="12"/>
      <c r="W22" s="12"/>
      <c r="Y22" s="12"/>
      <c r="AA22" s="12"/>
    </row>
    <row r="23" spans="1:27" ht="15" customHeight="1"/>
    <row r="24" spans="1:27" s="8" customFormat="1" ht="15" customHeight="1">
      <c r="B24" s="20"/>
      <c r="C24" s="20"/>
      <c r="E24" s="9"/>
      <c r="G24" s="9"/>
      <c r="I24" s="9"/>
      <c r="K24" s="9"/>
      <c r="L24" s="10"/>
      <c r="M24" s="9"/>
      <c r="O24" s="9"/>
      <c r="P24" s="9"/>
      <c r="Q24" s="9"/>
      <c r="S24" s="9"/>
      <c r="T24" s="10"/>
      <c r="U24" s="9"/>
      <c r="W24" s="9"/>
      <c r="Y24" s="9"/>
      <c r="AA24" s="9"/>
    </row>
    <row r="25" spans="1:27" ht="15" customHeight="1"/>
    <row r="26" spans="1:27" ht="15" customHeight="1"/>
    <row r="76" spans="3:27" s="7" customFormat="1">
      <c r="C76" s="6"/>
      <c r="E76" s="6"/>
      <c r="G76" s="6"/>
      <c r="I76" s="6"/>
      <c r="K76" s="6"/>
      <c r="M76" s="6"/>
      <c r="O76" s="6"/>
      <c r="P76" s="6"/>
      <c r="Q76" s="6"/>
      <c r="S76" s="6"/>
      <c r="U76" s="6"/>
      <c r="W76" s="6"/>
      <c r="Y76" s="6"/>
      <c r="AA76" s="6"/>
    </row>
    <row r="77" spans="3:27" s="7" customFormat="1">
      <c r="C77" s="6"/>
      <c r="E77" s="6"/>
      <c r="G77" s="6"/>
      <c r="I77" s="6"/>
      <c r="K77" s="6"/>
      <c r="M77" s="6"/>
      <c r="O77" s="6"/>
      <c r="P77" s="6"/>
      <c r="Q77" s="6"/>
      <c r="S77" s="6"/>
      <c r="U77" s="6"/>
      <c r="W77" s="6"/>
      <c r="Y77" s="6"/>
      <c r="AA77" s="6"/>
    </row>
    <row r="78" spans="3:27" s="7" customFormat="1">
      <c r="C78" s="6"/>
      <c r="E78" s="6"/>
      <c r="G78" s="6"/>
      <c r="I78" s="6"/>
      <c r="K78" s="6"/>
      <c r="M78" s="6"/>
      <c r="O78" s="6"/>
      <c r="P78" s="6"/>
      <c r="Q78" s="6"/>
      <c r="S78" s="6"/>
      <c r="U78" s="6"/>
      <c r="W78" s="6"/>
      <c r="Y78" s="6"/>
      <c r="AA78" s="6"/>
    </row>
    <row r="79" spans="3:27" s="7" customFormat="1">
      <c r="C79" s="6"/>
      <c r="E79" s="6"/>
      <c r="G79" s="6"/>
      <c r="I79" s="6"/>
      <c r="K79" s="6"/>
      <c r="M79" s="6"/>
      <c r="O79" s="6"/>
      <c r="P79" s="6"/>
      <c r="Q79" s="6"/>
      <c r="S79" s="6"/>
      <c r="U79" s="6"/>
      <c r="W79" s="6"/>
      <c r="Y79" s="6"/>
      <c r="AA79" s="6"/>
    </row>
    <row r="80" spans="3:27" s="7" customFormat="1">
      <c r="C80" s="6"/>
      <c r="E80" s="6"/>
      <c r="G80" s="6"/>
      <c r="I80" s="6"/>
      <c r="K80" s="6"/>
      <c r="M80" s="6"/>
      <c r="O80" s="6"/>
      <c r="P80" s="6"/>
      <c r="Q80" s="6"/>
      <c r="S80" s="6"/>
      <c r="U80" s="6"/>
      <c r="W80" s="6"/>
      <c r="Y80" s="6"/>
      <c r="AA80" s="6"/>
    </row>
    <row r="81" spans="3:27" s="7" customFormat="1">
      <c r="C81" s="6"/>
      <c r="E81" s="6"/>
      <c r="G81" s="6"/>
      <c r="I81" s="6"/>
      <c r="K81" s="6"/>
      <c r="M81" s="6"/>
      <c r="O81" s="6"/>
      <c r="P81" s="6"/>
      <c r="Q81" s="6"/>
      <c r="S81" s="6"/>
      <c r="U81" s="6"/>
      <c r="W81" s="6"/>
      <c r="Y81" s="6"/>
      <c r="AA81" s="6"/>
    </row>
    <row r="82" spans="3:27" s="7" customFormat="1">
      <c r="C82" s="6"/>
      <c r="E82" s="6"/>
      <c r="G82" s="6"/>
      <c r="I82" s="6"/>
      <c r="K82" s="6"/>
      <c r="M82" s="6"/>
      <c r="O82" s="6"/>
      <c r="P82" s="6"/>
      <c r="Q82" s="6"/>
      <c r="S82" s="6"/>
      <c r="U82" s="6"/>
      <c r="W82" s="6"/>
      <c r="Y82" s="6"/>
      <c r="AA82" s="6"/>
    </row>
    <row r="83" spans="3:27" s="7" customFormat="1">
      <c r="C83" s="6"/>
      <c r="E83" s="6"/>
      <c r="G83" s="6"/>
      <c r="I83" s="6"/>
      <c r="K83" s="6"/>
      <c r="M83" s="6"/>
      <c r="O83" s="6"/>
      <c r="P83" s="6"/>
      <c r="Q83" s="6"/>
      <c r="S83" s="6"/>
      <c r="U83" s="6"/>
      <c r="W83" s="6"/>
      <c r="Y83" s="6"/>
      <c r="AA83" s="6"/>
    </row>
    <row r="84" spans="3:27" s="7" customFormat="1">
      <c r="C84" s="6"/>
      <c r="E84" s="6"/>
      <c r="G84" s="6"/>
      <c r="I84" s="6"/>
      <c r="K84" s="6"/>
      <c r="M84" s="6"/>
      <c r="O84" s="6"/>
      <c r="P84" s="6"/>
      <c r="Q84" s="6"/>
      <c r="S84" s="6"/>
      <c r="U84" s="6"/>
      <c r="W84" s="6"/>
      <c r="Y84" s="6"/>
      <c r="AA84" s="6"/>
    </row>
    <row r="110" spans="3:27" s="7" customFormat="1">
      <c r="C110" s="6"/>
      <c r="E110" s="6"/>
      <c r="G110" s="6"/>
      <c r="I110" s="6"/>
      <c r="K110" s="6"/>
      <c r="M110" s="6"/>
      <c r="O110" s="6"/>
      <c r="P110" s="6"/>
      <c r="Q110" s="6"/>
      <c r="S110" s="6"/>
      <c r="U110" s="6"/>
      <c r="W110" s="6"/>
      <c r="Y110" s="6"/>
      <c r="AA110" s="6"/>
    </row>
    <row r="111" spans="3:27" s="7" customFormat="1">
      <c r="C111" s="6"/>
      <c r="E111" s="6"/>
      <c r="G111" s="6"/>
      <c r="I111" s="6"/>
      <c r="K111" s="6"/>
      <c r="M111" s="6"/>
      <c r="O111" s="6"/>
      <c r="P111" s="6"/>
      <c r="Q111" s="6"/>
      <c r="S111" s="6"/>
      <c r="U111" s="6"/>
      <c r="W111" s="6"/>
      <c r="Y111" s="6"/>
      <c r="AA111" s="6"/>
    </row>
    <row r="112" spans="3:27" s="7" customFormat="1">
      <c r="C112" s="6"/>
      <c r="E112" s="6"/>
      <c r="G112" s="6"/>
      <c r="I112" s="6"/>
      <c r="K112" s="6"/>
      <c r="M112" s="6"/>
      <c r="O112" s="6"/>
      <c r="P112" s="6"/>
      <c r="Q112" s="6"/>
      <c r="S112" s="6"/>
      <c r="U112" s="6"/>
      <c r="W112" s="6"/>
      <c r="Y112" s="6"/>
      <c r="AA112" s="6"/>
    </row>
    <row r="113" spans="3:27" s="7" customFormat="1">
      <c r="C113" s="6"/>
      <c r="E113" s="6"/>
      <c r="G113" s="6"/>
      <c r="I113" s="6"/>
      <c r="K113" s="6"/>
      <c r="M113" s="6"/>
      <c r="O113" s="6"/>
      <c r="P113" s="6"/>
      <c r="Q113" s="6"/>
      <c r="S113" s="6"/>
      <c r="U113" s="6"/>
      <c r="W113" s="6"/>
      <c r="Y113" s="6"/>
      <c r="AA113" s="6"/>
    </row>
    <row r="114" spans="3:27" s="7" customFormat="1">
      <c r="C114" s="6"/>
      <c r="E114" s="6"/>
      <c r="G114" s="6"/>
      <c r="I114" s="6"/>
      <c r="K114" s="6"/>
      <c r="M114" s="6"/>
      <c r="O114" s="6"/>
      <c r="P114" s="6"/>
      <c r="Q114" s="6"/>
      <c r="S114" s="6"/>
      <c r="U114" s="6"/>
      <c r="W114" s="6"/>
      <c r="Y114" s="6"/>
      <c r="AA114" s="6"/>
    </row>
    <row r="115" spans="3:27" s="7" customFormat="1">
      <c r="C115" s="6"/>
      <c r="E115" s="6"/>
      <c r="G115" s="6"/>
      <c r="I115" s="6"/>
      <c r="K115" s="6"/>
      <c r="M115" s="6"/>
      <c r="O115" s="6"/>
      <c r="P115" s="6"/>
      <c r="Q115" s="6"/>
      <c r="S115" s="6"/>
      <c r="U115" s="6"/>
      <c r="W115" s="6"/>
      <c r="Y115" s="6"/>
      <c r="AA115" s="6"/>
    </row>
    <row r="116" spans="3:27" s="7" customFormat="1">
      <c r="C116" s="6"/>
      <c r="E116" s="6"/>
      <c r="G116" s="6"/>
      <c r="I116" s="6"/>
      <c r="K116" s="6"/>
      <c r="M116" s="6"/>
      <c r="O116" s="6"/>
      <c r="P116" s="6"/>
      <c r="Q116" s="6"/>
      <c r="S116" s="6"/>
      <c r="U116" s="6"/>
      <c r="W116" s="6"/>
      <c r="Y116" s="6"/>
      <c r="AA116" s="6"/>
    </row>
    <row r="117" spans="3:27" s="7" customFormat="1">
      <c r="C117" s="6"/>
      <c r="E117" s="6"/>
      <c r="G117" s="6"/>
      <c r="I117" s="6"/>
      <c r="K117" s="6"/>
      <c r="M117" s="6"/>
      <c r="O117" s="6"/>
      <c r="P117" s="6"/>
      <c r="Q117" s="6"/>
      <c r="S117" s="6"/>
      <c r="U117" s="6"/>
      <c r="W117" s="6"/>
      <c r="Y117" s="6"/>
      <c r="AA117" s="6"/>
    </row>
    <row r="118" spans="3:27" s="7" customFormat="1">
      <c r="C118" s="6"/>
      <c r="E118" s="6"/>
      <c r="G118" s="6"/>
      <c r="I118" s="6"/>
      <c r="K118" s="6"/>
      <c r="M118" s="6"/>
      <c r="O118" s="6"/>
      <c r="P118" s="6"/>
      <c r="Q118" s="6"/>
      <c r="S118" s="6"/>
      <c r="U118" s="6"/>
      <c r="W118" s="6"/>
      <c r="Y118" s="6"/>
      <c r="AA118" s="6"/>
    </row>
    <row r="119" spans="3:27" s="7" customFormat="1">
      <c r="C119" s="6"/>
      <c r="E119" s="6"/>
      <c r="G119" s="6"/>
      <c r="I119" s="6"/>
      <c r="K119" s="6"/>
      <c r="M119" s="6"/>
      <c r="O119" s="6"/>
      <c r="P119" s="6"/>
      <c r="Q119" s="6"/>
      <c r="S119" s="6"/>
      <c r="U119" s="6"/>
      <c r="W119" s="6"/>
      <c r="Y119" s="6"/>
      <c r="AA119" s="6"/>
    </row>
    <row r="120" spans="3:27" s="7" customFormat="1">
      <c r="C120" s="6"/>
      <c r="E120" s="6"/>
      <c r="G120" s="6"/>
      <c r="I120" s="6"/>
      <c r="K120" s="6"/>
      <c r="M120" s="6"/>
      <c r="O120" s="6"/>
      <c r="P120" s="6"/>
      <c r="Q120" s="6"/>
      <c r="S120" s="6"/>
      <c r="U120" s="6"/>
      <c r="W120" s="6"/>
      <c r="Y120" s="6"/>
      <c r="AA120" s="6"/>
    </row>
    <row r="121" spans="3:27" s="7" customFormat="1">
      <c r="C121" s="6"/>
      <c r="E121" s="6"/>
      <c r="G121" s="6"/>
      <c r="I121" s="6"/>
      <c r="K121" s="6"/>
      <c r="M121" s="6"/>
      <c r="O121" s="6"/>
      <c r="P121" s="6"/>
      <c r="Q121" s="6"/>
      <c r="S121" s="6"/>
      <c r="U121" s="6"/>
      <c r="W121" s="6"/>
      <c r="Y121" s="6"/>
      <c r="AA121" s="6"/>
    </row>
    <row r="122" spans="3:27" s="7" customFormat="1">
      <c r="C122" s="6"/>
      <c r="E122" s="6"/>
      <c r="G122" s="6"/>
      <c r="I122" s="6"/>
      <c r="K122" s="6"/>
      <c r="M122" s="6"/>
      <c r="O122" s="6"/>
      <c r="P122" s="6"/>
      <c r="Q122" s="6"/>
      <c r="S122" s="6"/>
      <c r="U122" s="6"/>
      <c r="W122" s="6"/>
      <c r="Y122" s="6"/>
      <c r="AA122" s="6"/>
    </row>
    <row r="123" spans="3:27" s="7" customFormat="1">
      <c r="C123" s="6"/>
      <c r="E123" s="6"/>
      <c r="G123" s="6"/>
      <c r="I123" s="6"/>
      <c r="K123" s="6"/>
      <c r="M123" s="6"/>
      <c r="O123" s="6"/>
      <c r="P123" s="6"/>
      <c r="Q123" s="6"/>
      <c r="S123" s="6"/>
      <c r="U123" s="6"/>
      <c r="W123" s="6"/>
      <c r="Y123" s="6"/>
      <c r="AA123" s="6"/>
    </row>
  </sheetData>
  <mergeCells count="20">
    <mergeCell ref="R4:S4"/>
    <mergeCell ref="B4:C4"/>
    <mergeCell ref="D2:AA2"/>
    <mergeCell ref="P4:Q4"/>
    <mergeCell ref="T3:AA3"/>
    <mergeCell ref="D3:S3"/>
    <mergeCell ref="A2:C3"/>
    <mergeCell ref="Z4:AA4"/>
    <mergeCell ref="A4:A5"/>
    <mergeCell ref="N4:O4"/>
    <mergeCell ref="L4:M4"/>
    <mergeCell ref="J4:K4"/>
    <mergeCell ref="H4:I4"/>
    <mergeCell ref="F4:G4"/>
    <mergeCell ref="D4:E4"/>
    <mergeCell ref="Z1:AA1"/>
    <mergeCell ref="T4:U4"/>
    <mergeCell ref="V4:W4"/>
    <mergeCell ref="X4:Y4"/>
    <mergeCell ref="AB2:AU3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8" scale="54" fitToHeight="0" orientation="landscape" r:id="rId1"/>
  <colBreaks count="1" manualBreakCount="1">
    <brk id="27" max="1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40E47-CFDA-4404-9A4D-14FFDF79C7EF}">
  <sheetPr>
    <tabColor rgb="FFFFFF00"/>
  </sheetPr>
  <dimension ref="A1:AA16"/>
  <sheetViews>
    <sheetView view="pageBreakPreview" zoomScaleNormal="70" zoomScaleSheetLayoutView="100" workbookViewId="0">
      <pane xSplit="7" ySplit="4" topLeftCell="H5" activePane="bottomRight" state="frozen"/>
      <selection activeCell="D34" sqref="D34"/>
      <selection pane="topRight" activeCell="D34" sqref="D34"/>
      <selection pane="bottomLeft" activeCell="D34" sqref="D34"/>
      <selection pane="bottomRight" activeCell="D34" sqref="D34"/>
    </sheetView>
  </sheetViews>
  <sheetFormatPr defaultRowHeight="10.5"/>
  <cols>
    <col min="1" max="1" width="5.375" style="2" bestFit="1" customWidth="1"/>
    <col min="2" max="2" width="7" style="16" bestFit="1" customWidth="1"/>
    <col min="3" max="3" width="5.75" style="16" bestFit="1" customWidth="1"/>
    <col min="4" max="4" width="24.875" style="14" bestFit="1" customWidth="1"/>
    <col min="5" max="5" width="18.5" style="14" bestFit="1" customWidth="1"/>
    <col min="6" max="6" width="8.5" style="16" customWidth="1"/>
    <col min="7" max="7" width="8.625" style="18" bestFit="1" customWidth="1"/>
    <col min="8" max="11" width="7.25" style="18" customWidth="1"/>
    <col min="12" max="14" width="9.625" style="18" customWidth="1"/>
    <col min="15" max="17" width="8.75" style="18" customWidth="1"/>
    <col min="18" max="22" width="10.75" style="18" customWidth="1"/>
    <col min="23" max="26" width="11.625" style="18" customWidth="1"/>
    <col min="27" max="27" width="10.75" style="18" customWidth="1"/>
    <col min="28" max="16384" width="9" style="2"/>
  </cols>
  <sheetData>
    <row r="1" spans="1:27" ht="33" customHeight="1">
      <c r="A1" s="3" t="s">
        <v>337</v>
      </c>
      <c r="B1" s="15"/>
      <c r="C1" s="15"/>
      <c r="D1" s="1"/>
      <c r="E1" s="1"/>
      <c r="F1" s="15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s="76" customFormat="1" ht="20.100000000000001" customHeight="1">
      <c r="A2" s="87" t="s">
        <v>5</v>
      </c>
      <c r="B2" s="87" t="s">
        <v>241</v>
      </c>
      <c r="C2" s="87" t="s">
        <v>239</v>
      </c>
      <c r="D2" s="88" t="s">
        <v>0</v>
      </c>
      <c r="E2" s="90" t="s">
        <v>174</v>
      </c>
      <c r="F2" s="90" t="s">
        <v>7</v>
      </c>
      <c r="G2" s="91" t="s">
        <v>175</v>
      </c>
      <c r="H2" s="91" t="s">
        <v>469</v>
      </c>
      <c r="I2" s="91" t="s">
        <v>469</v>
      </c>
      <c r="J2" s="91" t="s">
        <v>470</v>
      </c>
      <c r="K2" s="91" t="s">
        <v>470</v>
      </c>
      <c r="L2" s="91" t="s">
        <v>470</v>
      </c>
      <c r="M2" s="91" t="s">
        <v>470</v>
      </c>
      <c r="N2" s="91" t="s">
        <v>470</v>
      </c>
      <c r="O2" s="91" t="s">
        <v>471</v>
      </c>
      <c r="P2" s="91" t="s">
        <v>471</v>
      </c>
      <c r="Q2" s="91" t="s">
        <v>471</v>
      </c>
      <c r="R2" s="91" t="s">
        <v>480</v>
      </c>
      <c r="S2" s="91" t="s">
        <v>482</v>
      </c>
      <c r="T2" s="91" t="s">
        <v>482</v>
      </c>
      <c r="U2" s="91" t="s">
        <v>482</v>
      </c>
      <c r="V2" s="91" t="s">
        <v>486</v>
      </c>
      <c r="W2" s="91" t="s">
        <v>486</v>
      </c>
      <c r="X2" s="91" t="s">
        <v>486</v>
      </c>
      <c r="Y2" s="91" t="s">
        <v>486</v>
      </c>
      <c r="Z2" s="91" t="s">
        <v>486</v>
      </c>
      <c r="AA2" s="91" t="s">
        <v>489</v>
      </c>
    </row>
    <row r="3" spans="1:27" s="76" customFormat="1" ht="20.100000000000001" customHeight="1">
      <c r="A3" s="85"/>
      <c r="B3" s="85"/>
      <c r="C3" s="85"/>
      <c r="D3" s="89"/>
      <c r="E3" s="86"/>
      <c r="F3" s="86"/>
      <c r="G3" s="92"/>
      <c r="H3" s="92" t="s">
        <v>468</v>
      </c>
      <c r="I3" s="92" t="s">
        <v>490</v>
      </c>
      <c r="J3" s="92" t="s">
        <v>472</v>
      </c>
      <c r="K3" s="92" t="s">
        <v>473</v>
      </c>
      <c r="L3" s="92" t="s">
        <v>474</v>
      </c>
      <c r="M3" s="92" t="s">
        <v>475</v>
      </c>
      <c r="N3" s="92" t="s">
        <v>476</v>
      </c>
      <c r="O3" s="92" t="s">
        <v>477</v>
      </c>
      <c r="P3" s="92" t="s">
        <v>478</v>
      </c>
      <c r="Q3" s="92" t="s">
        <v>479</v>
      </c>
      <c r="R3" s="92" t="s">
        <v>481</v>
      </c>
      <c r="S3" s="92" t="s">
        <v>483</v>
      </c>
      <c r="T3" s="92" t="s">
        <v>484</v>
      </c>
      <c r="U3" s="92" t="s">
        <v>485</v>
      </c>
      <c r="V3" s="92" t="s">
        <v>491</v>
      </c>
      <c r="W3" s="92" t="s">
        <v>492</v>
      </c>
      <c r="X3" s="92" t="s">
        <v>493</v>
      </c>
      <c r="Y3" s="92" t="s">
        <v>487</v>
      </c>
      <c r="Z3" s="92" t="s">
        <v>488</v>
      </c>
      <c r="AA3" s="92"/>
    </row>
    <row r="4" spans="1:27" s="50" customFormat="1" ht="20.100000000000001" customHeight="1">
      <c r="A4" s="71">
        <v>1</v>
      </c>
      <c r="B4" s="45"/>
      <c r="C4" s="45"/>
      <c r="D4" s="46"/>
      <c r="E4" s="47"/>
      <c r="F4" s="48"/>
      <c r="G4" s="166">
        <f>G5</f>
        <v>373916.1</v>
      </c>
      <c r="H4" s="226">
        <f t="shared" ref="H4:Z4" si="0">H5</f>
        <v>7</v>
      </c>
      <c r="I4" s="226">
        <f t="shared" si="0"/>
        <v>0</v>
      </c>
      <c r="J4" s="226">
        <f t="shared" si="0"/>
        <v>1</v>
      </c>
      <c r="K4" s="226">
        <f t="shared" si="0"/>
        <v>49</v>
      </c>
      <c r="L4" s="226">
        <f t="shared" si="0"/>
        <v>8</v>
      </c>
      <c r="M4" s="226">
        <f t="shared" si="0"/>
        <v>157</v>
      </c>
      <c r="N4" s="226">
        <f t="shared" si="0"/>
        <v>182</v>
      </c>
      <c r="O4" s="226">
        <f t="shared" si="0"/>
        <v>3</v>
      </c>
      <c r="P4" s="226">
        <f t="shared" si="0"/>
        <v>1</v>
      </c>
      <c r="Q4" s="226">
        <f t="shared" si="0"/>
        <v>2</v>
      </c>
      <c r="R4" s="226">
        <f t="shared" si="0"/>
        <v>15</v>
      </c>
      <c r="S4" s="226">
        <f t="shared" si="0"/>
        <v>6</v>
      </c>
      <c r="T4" s="226">
        <f t="shared" si="0"/>
        <v>2</v>
      </c>
      <c r="U4" s="226">
        <f t="shared" si="0"/>
        <v>0</v>
      </c>
      <c r="V4" s="226">
        <f t="shared" si="0"/>
        <v>2</v>
      </c>
      <c r="W4" s="226">
        <f t="shared" si="0"/>
        <v>472</v>
      </c>
      <c r="X4" s="226">
        <f t="shared" si="0"/>
        <v>0</v>
      </c>
      <c r="Y4" s="226">
        <f t="shared" si="0"/>
        <v>414</v>
      </c>
      <c r="Z4" s="226">
        <f t="shared" si="0"/>
        <v>1026</v>
      </c>
      <c r="AA4" s="71"/>
    </row>
    <row r="5" spans="1:27" s="54" customFormat="1" ht="20.100000000000001" customHeight="1">
      <c r="A5" s="150">
        <f>COUNT(A6)</f>
        <v>1</v>
      </c>
      <c r="B5" s="150" t="s">
        <v>242</v>
      </c>
      <c r="C5" s="150"/>
      <c r="D5" s="151"/>
      <c r="E5" s="51"/>
      <c r="F5" s="52"/>
      <c r="G5" s="147">
        <f>SUM(G6:G6)</f>
        <v>373916.1</v>
      </c>
      <c r="H5" s="148">
        <f t="shared" ref="H5:Z5" si="1">SUM(H6:H6)</f>
        <v>7</v>
      </c>
      <c r="I5" s="148">
        <f t="shared" si="1"/>
        <v>0</v>
      </c>
      <c r="J5" s="148">
        <f t="shared" si="1"/>
        <v>1</v>
      </c>
      <c r="K5" s="148">
        <f t="shared" si="1"/>
        <v>49</v>
      </c>
      <c r="L5" s="148">
        <f t="shared" si="1"/>
        <v>8</v>
      </c>
      <c r="M5" s="148">
        <f t="shared" si="1"/>
        <v>157</v>
      </c>
      <c r="N5" s="148">
        <f t="shared" si="1"/>
        <v>182</v>
      </c>
      <c r="O5" s="148">
        <f t="shared" si="1"/>
        <v>3</v>
      </c>
      <c r="P5" s="148">
        <f t="shared" si="1"/>
        <v>1</v>
      </c>
      <c r="Q5" s="148">
        <f t="shared" si="1"/>
        <v>2</v>
      </c>
      <c r="R5" s="148">
        <f t="shared" si="1"/>
        <v>15</v>
      </c>
      <c r="S5" s="148">
        <f t="shared" si="1"/>
        <v>6</v>
      </c>
      <c r="T5" s="148">
        <f t="shared" si="1"/>
        <v>2</v>
      </c>
      <c r="U5" s="148">
        <f t="shared" si="1"/>
        <v>0</v>
      </c>
      <c r="V5" s="148">
        <f t="shared" si="1"/>
        <v>2</v>
      </c>
      <c r="W5" s="148">
        <f t="shared" si="1"/>
        <v>472</v>
      </c>
      <c r="X5" s="148">
        <f t="shared" si="1"/>
        <v>0</v>
      </c>
      <c r="Y5" s="148">
        <f t="shared" si="1"/>
        <v>414</v>
      </c>
      <c r="Z5" s="148">
        <f t="shared" si="1"/>
        <v>1026</v>
      </c>
      <c r="AA5" s="74"/>
    </row>
    <row r="6" spans="1:27" s="50" customFormat="1" ht="77.25" customHeight="1">
      <c r="A6" s="152">
        <v>1</v>
      </c>
      <c r="B6" s="152" t="s">
        <v>366</v>
      </c>
      <c r="C6" s="152" t="s">
        <v>330</v>
      </c>
      <c r="D6" s="65" t="s">
        <v>867</v>
      </c>
      <c r="E6" s="65" t="s">
        <v>653</v>
      </c>
      <c r="F6" s="60">
        <v>2008</v>
      </c>
      <c r="G6" s="55">
        <v>373916.1</v>
      </c>
      <c r="H6" s="55">
        <v>7</v>
      </c>
      <c r="I6" s="55"/>
      <c r="J6" s="55">
        <v>1</v>
      </c>
      <c r="K6" s="55">
        <f>40+9</f>
        <v>49</v>
      </c>
      <c r="L6" s="55">
        <v>8</v>
      </c>
      <c r="M6" s="55">
        <f>114+43</f>
        <v>157</v>
      </c>
      <c r="N6" s="55">
        <f>2+102+78</f>
        <v>182</v>
      </c>
      <c r="O6" s="55">
        <v>3</v>
      </c>
      <c r="P6" s="55">
        <v>1</v>
      </c>
      <c r="Q6" s="55">
        <v>2</v>
      </c>
      <c r="R6" s="55">
        <v>15</v>
      </c>
      <c r="S6" s="55">
        <v>6</v>
      </c>
      <c r="T6" s="55">
        <v>2</v>
      </c>
      <c r="U6" s="55"/>
      <c r="V6" s="55">
        <v>2</v>
      </c>
      <c r="W6" s="55">
        <v>472</v>
      </c>
      <c r="X6" s="55"/>
      <c r="Y6" s="55">
        <v>414</v>
      </c>
      <c r="Z6" s="55">
        <v>1026</v>
      </c>
      <c r="AA6" s="185"/>
    </row>
    <row r="7" spans="1:27" ht="20.100000000000001" customHeight="1"/>
    <row r="8" spans="1:27" ht="20.100000000000001" customHeight="1"/>
    <row r="9" spans="1:27" ht="20.100000000000001" customHeight="1"/>
    <row r="10" spans="1:27" ht="20.100000000000001" customHeight="1"/>
    <row r="11" spans="1:27" ht="20.100000000000001" customHeight="1"/>
    <row r="12" spans="1:27" ht="20.100000000000001" customHeight="1"/>
    <row r="13" spans="1:27" ht="20.100000000000001" customHeight="1"/>
    <row r="14" spans="1:27" ht="20.100000000000001" customHeight="1"/>
    <row r="15" spans="1:27" ht="20.100000000000001" customHeight="1"/>
    <row r="16" spans="1:27" ht="20.100000000000001" customHeight="1"/>
  </sheetData>
  <phoneticPr fontId="2" type="noConversion"/>
  <pageMargins left="0.25" right="0.25" top="0.75" bottom="0.75" header="0.3" footer="0.3"/>
  <pageSetup paperSize="8" orientation="landscape" r:id="rId1"/>
  <headerFooter>
    <oddFooter xml:space="preserve">&amp;C센트럴파크 &amp;P/&amp;N </oddFooter>
  </headerFooter>
  <colBreaks count="2" manualBreakCount="2">
    <brk id="17" max="5" man="1"/>
    <brk id="29" max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75F0-AE03-4065-A316-B53A0F12E70E}">
  <sheetPr>
    <tabColor rgb="FFFFFF00"/>
  </sheetPr>
  <dimension ref="A1:AB102"/>
  <sheetViews>
    <sheetView view="pageBreakPreview" zoomScaleNormal="70" zoomScaleSheetLayoutView="100" workbookViewId="0">
      <pane xSplit="7" ySplit="4" topLeftCell="H77" activePane="bottomRight" state="frozen"/>
      <selection activeCell="D34" sqref="D34"/>
      <selection pane="topRight" activeCell="D34" sqref="D34"/>
      <selection pane="bottomLeft" activeCell="D34" sqref="D34"/>
      <selection pane="bottomRight" activeCell="B75" sqref="A74:AA82"/>
    </sheetView>
  </sheetViews>
  <sheetFormatPr defaultRowHeight="10.5"/>
  <cols>
    <col min="1" max="1" width="5.375" style="5" bestFit="1" customWidth="1"/>
    <col min="2" max="2" width="9.625" style="29" bestFit="1" customWidth="1"/>
    <col min="3" max="3" width="4.25" style="29" bestFit="1" customWidth="1"/>
    <col min="4" max="4" width="27.875" style="30" bestFit="1" customWidth="1"/>
    <col min="5" max="5" width="23.875" style="30" bestFit="1" customWidth="1"/>
    <col min="6" max="6" width="7" style="29" bestFit="1" customWidth="1"/>
    <col min="7" max="7" width="8.625" style="43" customWidth="1"/>
    <col min="8" max="11" width="7.5" style="5" customWidth="1"/>
    <col min="12" max="12" width="8.875" style="5" customWidth="1"/>
    <col min="13" max="14" width="7.5" style="5" customWidth="1"/>
    <col min="15" max="15" width="8.875" style="5" customWidth="1"/>
    <col min="16" max="20" width="7.5" style="5" customWidth="1"/>
    <col min="21" max="21" width="8.875" style="5" customWidth="1"/>
    <col min="22" max="22" width="10.375" style="5" customWidth="1"/>
    <col min="23" max="24" width="10.625" style="5" bestFit="1" customWidth="1"/>
    <col min="25" max="26" width="8" style="5" bestFit="1" customWidth="1"/>
    <col min="27" max="27" width="14.875" style="5" bestFit="1" customWidth="1"/>
    <col min="28" max="16384" width="9" style="5"/>
  </cols>
  <sheetData>
    <row r="1" spans="1:28" ht="33" customHeight="1">
      <c r="A1" s="39" t="s">
        <v>894</v>
      </c>
      <c r="B1" s="40"/>
      <c r="C1" s="40"/>
      <c r="D1" s="41"/>
      <c r="E1" s="41"/>
      <c r="F1" s="40"/>
      <c r="G1" s="42"/>
      <c r="H1" s="41"/>
    </row>
    <row r="2" spans="1:28" s="76" customFormat="1" ht="20.100000000000001" customHeight="1">
      <c r="A2" s="87" t="s">
        <v>5</v>
      </c>
      <c r="B2" s="87" t="s">
        <v>241</v>
      </c>
      <c r="C2" s="87" t="s">
        <v>239</v>
      </c>
      <c r="D2" s="88" t="s">
        <v>0</v>
      </c>
      <c r="E2" s="90" t="s">
        <v>174</v>
      </c>
      <c r="F2" s="90" t="s">
        <v>7</v>
      </c>
      <c r="G2" s="91" t="s">
        <v>175</v>
      </c>
      <c r="H2" s="91" t="s">
        <v>469</v>
      </c>
      <c r="I2" s="91" t="s">
        <v>469</v>
      </c>
      <c r="J2" s="91" t="s">
        <v>470</v>
      </c>
      <c r="K2" s="91" t="s">
        <v>470</v>
      </c>
      <c r="L2" s="91" t="s">
        <v>470</v>
      </c>
      <c r="M2" s="91" t="s">
        <v>470</v>
      </c>
      <c r="N2" s="91" t="s">
        <v>470</v>
      </c>
      <c r="O2" s="91" t="s">
        <v>471</v>
      </c>
      <c r="P2" s="91" t="s">
        <v>471</v>
      </c>
      <c r="Q2" s="91" t="s">
        <v>471</v>
      </c>
      <c r="R2" s="91" t="s">
        <v>480</v>
      </c>
      <c r="S2" s="91" t="s">
        <v>482</v>
      </c>
      <c r="T2" s="91" t="s">
        <v>482</v>
      </c>
      <c r="U2" s="91" t="s">
        <v>482</v>
      </c>
      <c r="V2" s="91" t="s">
        <v>486</v>
      </c>
      <c r="W2" s="91" t="s">
        <v>486</v>
      </c>
      <c r="X2" s="91" t="s">
        <v>486</v>
      </c>
      <c r="Y2" s="91" t="s">
        <v>486</v>
      </c>
      <c r="Z2" s="91" t="s">
        <v>486</v>
      </c>
      <c r="AA2" s="91" t="s">
        <v>489</v>
      </c>
    </row>
    <row r="3" spans="1:28" s="76" customFormat="1" ht="20.100000000000001" customHeight="1">
      <c r="A3" s="85"/>
      <c r="B3" s="85"/>
      <c r="C3" s="85"/>
      <c r="D3" s="89"/>
      <c r="E3" s="86"/>
      <c r="F3" s="86"/>
      <c r="G3" s="92"/>
      <c r="H3" s="92" t="s">
        <v>468</v>
      </c>
      <c r="I3" s="92" t="s">
        <v>490</v>
      </c>
      <c r="J3" s="92" t="s">
        <v>472</v>
      </c>
      <c r="K3" s="92" t="s">
        <v>473</v>
      </c>
      <c r="L3" s="92" t="s">
        <v>474</v>
      </c>
      <c r="M3" s="92" t="s">
        <v>475</v>
      </c>
      <c r="N3" s="92" t="s">
        <v>476</v>
      </c>
      <c r="O3" s="92" t="s">
        <v>477</v>
      </c>
      <c r="P3" s="92" t="s">
        <v>478</v>
      </c>
      <c r="Q3" s="92" t="s">
        <v>479</v>
      </c>
      <c r="R3" s="92" t="s">
        <v>494</v>
      </c>
      <c r="S3" s="92" t="s">
        <v>483</v>
      </c>
      <c r="T3" s="92" t="s">
        <v>484</v>
      </c>
      <c r="U3" s="92" t="s">
        <v>485</v>
      </c>
      <c r="V3" s="92" t="s">
        <v>491</v>
      </c>
      <c r="W3" s="92" t="s">
        <v>492</v>
      </c>
      <c r="X3" s="92" t="s">
        <v>493</v>
      </c>
      <c r="Y3" s="92" t="s">
        <v>487</v>
      </c>
      <c r="Z3" s="92" t="s">
        <v>488</v>
      </c>
      <c r="AA3" s="92"/>
    </row>
    <row r="4" spans="1:28" s="50" customFormat="1" ht="20.100000000000001" customHeight="1">
      <c r="A4" s="45">
        <f>SUM(A5,A16,A50,A63,A65,A68,A70,A72,A74,A82,A84,A86,)</f>
        <v>80</v>
      </c>
      <c r="B4" s="45"/>
      <c r="C4" s="45"/>
      <c r="D4" s="46"/>
      <c r="E4" s="47"/>
      <c r="F4" s="48"/>
      <c r="G4" s="166">
        <f t="shared" ref="G4:Z4" si="0">SUM(G5,G16,G50,G63,G65,G68,G70,G72,G74,G82,G84,G86,)</f>
        <v>509858.50000000006</v>
      </c>
      <c r="H4" s="166">
        <f t="shared" si="0"/>
        <v>15</v>
      </c>
      <c r="I4" s="166">
        <f t="shared" si="0"/>
        <v>3</v>
      </c>
      <c r="J4" s="166">
        <f t="shared" si="0"/>
        <v>11</v>
      </c>
      <c r="K4" s="166">
        <f t="shared" si="0"/>
        <v>112</v>
      </c>
      <c r="L4" s="166">
        <f t="shared" si="0"/>
        <v>16</v>
      </c>
      <c r="M4" s="166">
        <f t="shared" si="0"/>
        <v>297</v>
      </c>
      <c r="N4" s="166">
        <f t="shared" si="0"/>
        <v>433</v>
      </c>
      <c r="O4" s="166">
        <f t="shared" si="0"/>
        <v>39</v>
      </c>
      <c r="P4" s="166">
        <f t="shared" si="0"/>
        <v>24</v>
      </c>
      <c r="Q4" s="166">
        <f t="shared" si="0"/>
        <v>15</v>
      </c>
      <c r="R4" s="166">
        <f t="shared" si="0"/>
        <v>219</v>
      </c>
      <c r="S4" s="166">
        <f t="shared" si="0"/>
        <v>20</v>
      </c>
      <c r="T4" s="166">
        <f t="shared" si="0"/>
        <v>10</v>
      </c>
      <c r="U4" s="166">
        <f t="shared" si="0"/>
        <v>1</v>
      </c>
      <c r="V4" s="166">
        <f t="shared" si="0"/>
        <v>5</v>
      </c>
      <c r="W4" s="166">
        <f t="shared" si="0"/>
        <v>630</v>
      </c>
      <c r="X4" s="166">
        <f t="shared" si="0"/>
        <v>108</v>
      </c>
      <c r="Y4" s="166">
        <f t="shared" si="0"/>
        <v>216</v>
      </c>
      <c r="Z4" s="166">
        <f t="shared" si="0"/>
        <v>173</v>
      </c>
      <c r="AA4" s="49"/>
    </row>
    <row r="5" spans="1:28" s="58" customFormat="1" ht="20.100000000000001" customHeight="1">
      <c r="A5" s="150">
        <f>COUNT(A6:A15)</f>
        <v>10</v>
      </c>
      <c r="B5" s="150" t="s">
        <v>242</v>
      </c>
      <c r="C5" s="150"/>
      <c r="D5" s="151"/>
      <c r="E5" s="51"/>
      <c r="F5" s="52"/>
      <c r="G5" s="147">
        <f t="shared" ref="G5:AA5" si="1">SUM(G6:G15)</f>
        <v>355137.3</v>
      </c>
      <c r="H5" s="147">
        <f t="shared" si="1"/>
        <v>10</v>
      </c>
      <c r="I5" s="147">
        <f t="shared" si="1"/>
        <v>3</v>
      </c>
      <c r="J5" s="147">
        <f t="shared" si="1"/>
        <v>4</v>
      </c>
      <c r="K5" s="147">
        <f t="shared" si="1"/>
        <v>47</v>
      </c>
      <c r="L5" s="147">
        <f t="shared" si="1"/>
        <v>6</v>
      </c>
      <c r="M5" s="147">
        <f t="shared" si="1"/>
        <v>109</v>
      </c>
      <c r="N5" s="147">
        <f t="shared" si="1"/>
        <v>171</v>
      </c>
      <c r="O5" s="147">
        <f t="shared" si="1"/>
        <v>7</v>
      </c>
      <c r="P5" s="147">
        <f t="shared" si="1"/>
        <v>10</v>
      </c>
      <c r="Q5" s="147">
        <f t="shared" si="1"/>
        <v>0</v>
      </c>
      <c r="R5" s="147">
        <f t="shared" si="1"/>
        <v>79</v>
      </c>
      <c r="S5" s="147">
        <f t="shared" si="1"/>
        <v>9</v>
      </c>
      <c r="T5" s="147">
        <f t="shared" si="1"/>
        <v>7</v>
      </c>
      <c r="U5" s="147">
        <f t="shared" si="1"/>
        <v>1</v>
      </c>
      <c r="V5" s="147">
        <f t="shared" si="1"/>
        <v>5</v>
      </c>
      <c r="W5" s="147">
        <f t="shared" si="1"/>
        <v>377</v>
      </c>
      <c r="X5" s="147">
        <f t="shared" si="1"/>
        <v>50</v>
      </c>
      <c r="Y5" s="147">
        <f t="shared" si="1"/>
        <v>69</v>
      </c>
      <c r="Z5" s="147">
        <f t="shared" si="1"/>
        <v>82</v>
      </c>
      <c r="AA5" s="147">
        <f t="shared" si="1"/>
        <v>0</v>
      </c>
    </row>
    <row r="6" spans="1:28" s="57" customFormat="1" ht="20.100000000000001" customHeight="1">
      <c r="A6" s="152">
        <v>1</v>
      </c>
      <c r="B6" s="152" t="s">
        <v>231</v>
      </c>
      <c r="C6" s="152" t="s">
        <v>247</v>
      </c>
      <c r="D6" s="65" t="s">
        <v>768</v>
      </c>
      <c r="E6" s="65" t="s">
        <v>870</v>
      </c>
      <c r="F6" s="60" t="s">
        <v>4</v>
      </c>
      <c r="G6" s="55">
        <v>99366</v>
      </c>
      <c r="H6" s="204">
        <v>2</v>
      </c>
      <c r="I6" s="55"/>
      <c r="J6" s="55">
        <v>1</v>
      </c>
      <c r="K6" s="204">
        <v>4</v>
      </c>
      <c r="L6" s="55">
        <v>1</v>
      </c>
      <c r="M6" s="55">
        <v>10</v>
      </c>
      <c r="N6" s="204">
        <v>20</v>
      </c>
      <c r="O6" s="55">
        <v>1</v>
      </c>
      <c r="P6" s="55"/>
      <c r="Q6" s="204"/>
      <c r="R6" s="55">
        <v>29</v>
      </c>
      <c r="S6" s="55">
        <v>1</v>
      </c>
      <c r="T6" s="55">
        <v>1</v>
      </c>
      <c r="U6" s="55">
        <v>1</v>
      </c>
      <c r="V6" s="55">
        <v>1</v>
      </c>
      <c r="W6" s="204">
        <v>64</v>
      </c>
      <c r="X6" s="55">
        <v>33</v>
      </c>
      <c r="Y6" s="55"/>
      <c r="Z6" s="204">
        <v>35</v>
      </c>
      <c r="AA6" s="61"/>
    </row>
    <row r="7" spans="1:28" s="57" customFormat="1" ht="20.100000000000001" customHeight="1">
      <c r="A7" s="152">
        <v>2</v>
      </c>
      <c r="B7" s="152" t="s">
        <v>231</v>
      </c>
      <c r="C7" s="152" t="s">
        <v>247</v>
      </c>
      <c r="D7" s="65" t="s">
        <v>769</v>
      </c>
      <c r="E7" s="65" t="s">
        <v>871</v>
      </c>
      <c r="F7" s="60">
        <v>2004</v>
      </c>
      <c r="G7" s="55">
        <v>49171</v>
      </c>
      <c r="H7" s="204">
        <v>1</v>
      </c>
      <c r="I7" s="55"/>
      <c r="J7" s="55">
        <v>1</v>
      </c>
      <c r="K7" s="55">
        <v>2</v>
      </c>
      <c r="L7" s="55">
        <v>2</v>
      </c>
      <c r="M7" s="55"/>
      <c r="N7" s="55">
        <v>16</v>
      </c>
      <c r="O7" s="55">
        <v>1</v>
      </c>
      <c r="P7" s="55"/>
      <c r="Q7" s="55"/>
      <c r="R7" s="55">
        <v>20</v>
      </c>
      <c r="S7" s="55">
        <v>1</v>
      </c>
      <c r="T7" s="55"/>
      <c r="U7" s="55"/>
      <c r="V7" s="55"/>
      <c r="W7" s="55">
        <v>40</v>
      </c>
      <c r="X7" s="55">
        <v>16</v>
      </c>
      <c r="Y7" s="55"/>
      <c r="Z7" s="55">
        <v>6</v>
      </c>
      <c r="AA7" s="67"/>
    </row>
    <row r="8" spans="1:28" s="57" customFormat="1" ht="20.100000000000001" customHeight="1">
      <c r="A8" s="152">
        <v>3</v>
      </c>
      <c r="B8" s="152" t="s">
        <v>231</v>
      </c>
      <c r="C8" s="152" t="s">
        <v>247</v>
      </c>
      <c r="D8" s="65" t="s">
        <v>766</v>
      </c>
      <c r="E8" s="65" t="s">
        <v>872</v>
      </c>
      <c r="F8" s="60">
        <v>2007</v>
      </c>
      <c r="G8" s="55">
        <v>10289</v>
      </c>
      <c r="H8" s="204">
        <v>1</v>
      </c>
      <c r="I8" s="55"/>
      <c r="J8" s="55"/>
      <c r="K8" s="55">
        <v>7</v>
      </c>
      <c r="L8" s="55"/>
      <c r="M8" s="55"/>
      <c r="N8" s="55">
        <v>13</v>
      </c>
      <c r="O8" s="55"/>
      <c r="P8" s="55"/>
      <c r="Q8" s="55"/>
      <c r="R8" s="55">
        <v>4</v>
      </c>
      <c r="S8" s="55">
        <v>1</v>
      </c>
      <c r="T8" s="55"/>
      <c r="U8" s="55"/>
      <c r="V8" s="55"/>
      <c r="W8" s="55">
        <v>46</v>
      </c>
      <c r="X8" s="55"/>
      <c r="Y8" s="55"/>
      <c r="Z8" s="55"/>
      <c r="AA8" s="61"/>
    </row>
    <row r="9" spans="1:28" s="57" customFormat="1" ht="20.100000000000001" customHeight="1">
      <c r="A9" s="152">
        <v>4</v>
      </c>
      <c r="B9" s="152" t="s">
        <v>231</v>
      </c>
      <c r="C9" s="152" t="s">
        <v>247</v>
      </c>
      <c r="D9" s="65" t="s">
        <v>767</v>
      </c>
      <c r="E9" s="65" t="s">
        <v>873</v>
      </c>
      <c r="F9" s="60">
        <v>2007</v>
      </c>
      <c r="G9" s="55">
        <v>14215</v>
      </c>
      <c r="H9" s="204">
        <v>1</v>
      </c>
      <c r="I9" s="55"/>
      <c r="J9" s="55"/>
      <c r="K9" s="55">
        <v>8</v>
      </c>
      <c r="L9" s="55"/>
      <c r="M9" s="55"/>
      <c r="N9" s="55">
        <v>27</v>
      </c>
      <c r="O9" s="55">
        <v>1</v>
      </c>
      <c r="P9" s="55">
        <v>1</v>
      </c>
      <c r="Q9" s="55"/>
      <c r="R9" s="55">
        <v>6</v>
      </c>
      <c r="S9" s="55">
        <v>1</v>
      </c>
      <c r="T9" s="55">
        <v>1</v>
      </c>
      <c r="U9" s="55"/>
      <c r="V9" s="55">
        <v>1</v>
      </c>
      <c r="W9" s="55">
        <v>18</v>
      </c>
      <c r="X9" s="55"/>
      <c r="Y9" s="55"/>
      <c r="Z9" s="55"/>
      <c r="AA9" s="67"/>
    </row>
    <row r="10" spans="1:28" s="57" customFormat="1" ht="20.100000000000001" customHeight="1">
      <c r="A10" s="152">
        <v>5</v>
      </c>
      <c r="B10" s="152" t="s">
        <v>231</v>
      </c>
      <c r="C10" s="152" t="s">
        <v>247</v>
      </c>
      <c r="D10" s="65" t="s">
        <v>200</v>
      </c>
      <c r="E10" s="65" t="s">
        <v>874</v>
      </c>
      <c r="F10" s="60" t="s">
        <v>201</v>
      </c>
      <c r="G10" s="55">
        <v>70881</v>
      </c>
      <c r="H10" s="204">
        <v>2</v>
      </c>
      <c r="I10" s="138">
        <v>1</v>
      </c>
      <c r="J10" s="138">
        <v>1</v>
      </c>
      <c r="K10" s="138">
        <v>9</v>
      </c>
      <c r="L10" s="138">
        <v>2</v>
      </c>
      <c r="M10" s="138">
        <v>10</v>
      </c>
      <c r="N10" s="138">
        <v>57</v>
      </c>
      <c r="O10" s="138">
        <v>1</v>
      </c>
      <c r="P10" s="138"/>
      <c r="Q10" s="138"/>
      <c r="R10" s="138">
        <v>10</v>
      </c>
      <c r="S10" s="138">
        <v>3</v>
      </c>
      <c r="T10" s="138">
        <v>1</v>
      </c>
      <c r="U10" s="138"/>
      <c r="V10" s="138">
        <v>1</v>
      </c>
      <c r="W10" s="138">
        <v>96</v>
      </c>
      <c r="X10" s="138"/>
      <c r="Y10" s="138">
        <v>30</v>
      </c>
      <c r="Z10" s="55">
        <v>40</v>
      </c>
      <c r="AA10" s="67"/>
    </row>
    <row r="11" spans="1:28" s="207" customFormat="1" ht="20.100000000000001" customHeight="1">
      <c r="A11" s="83">
        <v>6</v>
      </c>
      <c r="B11" s="164" t="s">
        <v>231</v>
      </c>
      <c r="C11" s="164" t="s">
        <v>247</v>
      </c>
      <c r="D11" s="240" t="s">
        <v>621</v>
      </c>
      <c r="E11" s="240" t="s">
        <v>565</v>
      </c>
      <c r="F11" s="197">
        <v>2021</v>
      </c>
      <c r="G11" s="219">
        <v>19263.2</v>
      </c>
      <c r="H11" s="204"/>
      <c r="I11" s="138"/>
      <c r="J11" s="138"/>
      <c r="K11" s="138"/>
      <c r="L11" s="138">
        <v>1</v>
      </c>
      <c r="M11" s="138">
        <v>17</v>
      </c>
      <c r="N11" s="138"/>
      <c r="O11" s="138">
        <v>1</v>
      </c>
      <c r="P11" s="138"/>
      <c r="Q11" s="138"/>
      <c r="R11" s="138">
        <v>10</v>
      </c>
      <c r="S11" s="138"/>
      <c r="T11" s="138">
        <v>1</v>
      </c>
      <c r="U11" s="138"/>
      <c r="V11" s="138"/>
      <c r="W11" s="138">
        <v>54</v>
      </c>
      <c r="X11" s="138"/>
      <c r="Y11" s="138"/>
      <c r="Z11" s="220"/>
      <c r="AA11" s="205"/>
      <c r="AB11" s="206"/>
    </row>
    <row r="12" spans="1:28" s="207" customFormat="1" ht="20.100000000000001" customHeight="1">
      <c r="A12" s="83">
        <v>7</v>
      </c>
      <c r="B12" s="164" t="s">
        <v>893</v>
      </c>
      <c r="C12" s="164" t="s">
        <v>247</v>
      </c>
      <c r="D12" s="240" t="s">
        <v>895</v>
      </c>
      <c r="E12" s="240" t="s">
        <v>587</v>
      </c>
      <c r="F12" s="197">
        <v>2022</v>
      </c>
      <c r="G12" s="219">
        <v>24052.1</v>
      </c>
      <c r="H12" s="204">
        <v>3</v>
      </c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05"/>
      <c r="AB12" s="206"/>
    </row>
    <row r="13" spans="1:28" s="57" customFormat="1" ht="20.100000000000001" customHeight="1">
      <c r="A13" s="152">
        <v>8</v>
      </c>
      <c r="B13" s="152" t="s">
        <v>231</v>
      </c>
      <c r="C13" s="152" t="s">
        <v>247</v>
      </c>
      <c r="D13" s="158" t="s">
        <v>594</v>
      </c>
      <c r="E13" s="59" t="s">
        <v>598</v>
      </c>
      <c r="F13" s="66" t="s">
        <v>596</v>
      </c>
      <c r="G13" s="36">
        <v>10222.1</v>
      </c>
      <c r="H13" s="204"/>
      <c r="I13" s="55">
        <v>1</v>
      </c>
      <c r="J13" s="55"/>
      <c r="K13" s="55">
        <v>3</v>
      </c>
      <c r="L13" s="55"/>
      <c r="M13" s="55">
        <v>31</v>
      </c>
      <c r="N13" s="55"/>
      <c r="O13" s="55"/>
      <c r="P13" s="55">
        <v>6</v>
      </c>
      <c r="Q13" s="55"/>
      <c r="R13" s="55"/>
      <c r="S13" s="55">
        <v>1</v>
      </c>
      <c r="T13" s="55">
        <v>1</v>
      </c>
      <c r="U13" s="55"/>
      <c r="V13" s="55"/>
      <c r="W13" s="55"/>
      <c r="X13" s="55"/>
      <c r="Y13" s="55"/>
      <c r="Z13" s="55"/>
      <c r="AA13" s="61"/>
    </row>
    <row r="14" spans="1:28" s="62" customFormat="1" ht="20.100000000000001" customHeight="1">
      <c r="A14" s="152">
        <v>9</v>
      </c>
      <c r="B14" s="152" t="s">
        <v>231</v>
      </c>
      <c r="C14" s="152" t="s">
        <v>247</v>
      </c>
      <c r="D14" s="158" t="s">
        <v>754</v>
      </c>
      <c r="E14" s="59" t="s">
        <v>761</v>
      </c>
      <c r="F14" s="66" t="s">
        <v>596</v>
      </c>
      <c r="G14" s="36">
        <v>38019.4</v>
      </c>
      <c r="H14" s="204"/>
      <c r="I14" s="55"/>
      <c r="J14" s="55">
        <v>1</v>
      </c>
      <c r="K14" s="55">
        <v>5</v>
      </c>
      <c r="L14" s="55"/>
      <c r="M14" s="55">
        <v>32</v>
      </c>
      <c r="N14" s="55">
        <v>6</v>
      </c>
      <c r="O14" s="55">
        <v>1</v>
      </c>
      <c r="P14" s="55"/>
      <c r="Q14" s="55"/>
      <c r="R14" s="55"/>
      <c r="S14" s="55"/>
      <c r="T14" s="55">
        <v>1</v>
      </c>
      <c r="U14" s="55"/>
      <c r="V14" s="55">
        <v>1</v>
      </c>
      <c r="W14" s="55"/>
      <c r="X14" s="55"/>
      <c r="Y14" s="55"/>
      <c r="Z14" s="55"/>
      <c r="AA14" s="61" t="s">
        <v>607</v>
      </c>
    </row>
    <row r="15" spans="1:28" s="57" customFormat="1" ht="20.100000000000001" customHeight="1">
      <c r="A15" s="152">
        <v>10</v>
      </c>
      <c r="B15" s="152" t="s">
        <v>231</v>
      </c>
      <c r="C15" s="152" t="s">
        <v>247</v>
      </c>
      <c r="D15" s="158" t="s">
        <v>593</v>
      </c>
      <c r="E15" s="59" t="s">
        <v>762</v>
      </c>
      <c r="F15" s="66" t="s">
        <v>596</v>
      </c>
      <c r="G15" s="36">
        <v>19658.5</v>
      </c>
      <c r="H15" s="204"/>
      <c r="I15" s="55">
        <v>1</v>
      </c>
      <c r="J15" s="55"/>
      <c r="K15" s="55">
        <v>9</v>
      </c>
      <c r="L15" s="55"/>
      <c r="M15" s="55">
        <v>9</v>
      </c>
      <c r="N15" s="55">
        <v>32</v>
      </c>
      <c r="O15" s="55">
        <v>1</v>
      </c>
      <c r="P15" s="55">
        <v>3</v>
      </c>
      <c r="Q15" s="55"/>
      <c r="R15" s="55"/>
      <c r="S15" s="55">
        <v>1</v>
      </c>
      <c r="T15" s="55">
        <v>1</v>
      </c>
      <c r="U15" s="55"/>
      <c r="V15" s="55">
        <v>1</v>
      </c>
      <c r="W15" s="55">
        <v>59</v>
      </c>
      <c r="X15" s="55">
        <v>1</v>
      </c>
      <c r="Y15" s="55">
        <v>39</v>
      </c>
      <c r="Z15" s="55">
        <v>1</v>
      </c>
      <c r="AA15" s="61" t="s">
        <v>608</v>
      </c>
    </row>
    <row r="16" spans="1:28" s="58" customFormat="1" ht="20.100000000000001" customHeight="1">
      <c r="A16" s="150">
        <f>COUNT(A17:A49)</f>
        <v>33</v>
      </c>
      <c r="B16" s="150" t="s">
        <v>232</v>
      </c>
      <c r="C16" s="150"/>
      <c r="D16" s="151"/>
      <c r="E16" s="51"/>
      <c r="F16" s="52"/>
      <c r="G16" s="147">
        <f t="shared" ref="G16:AA16" si="2">SUM(G17:G49)</f>
        <v>83326.200000000012</v>
      </c>
      <c r="H16" s="147">
        <f t="shared" si="2"/>
        <v>5</v>
      </c>
      <c r="I16" s="147">
        <f t="shared" si="2"/>
        <v>0</v>
      </c>
      <c r="J16" s="147">
        <f t="shared" si="2"/>
        <v>5</v>
      </c>
      <c r="K16" s="147">
        <f t="shared" si="2"/>
        <v>47</v>
      </c>
      <c r="L16" s="147">
        <f t="shared" si="2"/>
        <v>6</v>
      </c>
      <c r="M16" s="147">
        <f t="shared" si="2"/>
        <v>97</v>
      </c>
      <c r="N16" s="147">
        <f t="shared" si="2"/>
        <v>190</v>
      </c>
      <c r="O16" s="147">
        <f t="shared" si="2"/>
        <v>30</v>
      </c>
      <c r="P16" s="147">
        <f t="shared" si="2"/>
        <v>12</v>
      </c>
      <c r="Q16" s="147">
        <f t="shared" si="2"/>
        <v>14</v>
      </c>
      <c r="R16" s="147">
        <f t="shared" si="2"/>
        <v>88</v>
      </c>
      <c r="S16" s="147">
        <f t="shared" si="2"/>
        <v>9</v>
      </c>
      <c r="T16" s="147">
        <f t="shared" si="2"/>
        <v>1</v>
      </c>
      <c r="U16" s="147">
        <f t="shared" si="2"/>
        <v>0</v>
      </c>
      <c r="V16" s="147">
        <f t="shared" si="2"/>
        <v>0</v>
      </c>
      <c r="W16" s="147">
        <f t="shared" si="2"/>
        <v>116</v>
      </c>
      <c r="X16" s="147">
        <f t="shared" si="2"/>
        <v>51</v>
      </c>
      <c r="Y16" s="147">
        <f t="shared" si="2"/>
        <v>93</v>
      </c>
      <c r="Z16" s="147">
        <f t="shared" si="2"/>
        <v>74</v>
      </c>
      <c r="AA16" s="147">
        <f t="shared" si="2"/>
        <v>0</v>
      </c>
    </row>
    <row r="17" spans="1:27" s="62" customFormat="1" ht="20.100000000000001" customHeight="1">
      <c r="A17" s="152">
        <v>1</v>
      </c>
      <c r="B17" s="152" t="s">
        <v>232</v>
      </c>
      <c r="C17" s="152" t="s">
        <v>247</v>
      </c>
      <c r="D17" s="158" t="s">
        <v>57</v>
      </c>
      <c r="E17" s="155" t="s">
        <v>12</v>
      </c>
      <c r="F17" s="77" t="s">
        <v>13</v>
      </c>
      <c r="G17" s="208">
        <v>1535</v>
      </c>
      <c r="H17" s="204"/>
      <c r="I17" s="55"/>
      <c r="J17" s="55"/>
      <c r="K17" s="55">
        <v>2</v>
      </c>
      <c r="L17" s="55"/>
      <c r="M17" s="55">
        <v>5</v>
      </c>
      <c r="N17" s="55">
        <v>4</v>
      </c>
      <c r="O17" s="55">
        <v>1</v>
      </c>
      <c r="P17" s="55"/>
      <c r="Q17" s="55"/>
      <c r="R17" s="55">
        <v>3</v>
      </c>
      <c r="S17" s="55">
        <v>1</v>
      </c>
      <c r="T17" s="55"/>
      <c r="U17" s="55"/>
      <c r="V17" s="55"/>
      <c r="W17" s="55"/>
      <c r="X17" s="55"/>
      <c r="Y17" s="55"/>
      <c r="Z17" s="55">
        <v>4</v>
      </c>
      <c r="AA17" s="61"/>
    </row>
    <row r="18" spans="1:27" s="62" customFormat="1" ht="20.100000000000001" customHeight="1">
      <c r="A18" s="152">
        <v>2</v>
      </c>
      <c r="B18" s="152" t="s">
        <v>232</v>
      </c>
      <c r="C18" s="152" t="s">
        <v>247</v>
      </c>
      <c r="D18" s="158" t="s">
        <v>14</v>
      </c>
      <c r="E18" s="155" t="s">
        <v>15</v>
      </c>
      <c r="F18" s="77" t="s">
        <v>13</v>
      </c>
      <c r="G18" s="208">
        <v>1484</v>
      </c>
      <c r="H18" s="204">
        <v>1</v>
      </c>
      <c r="I18" s="55"/>
      <c r="J18" s="55"/>
      <c r="K18" s="55">
        <v>1</v>
      </c>
      <c r="L18" s="55"/>
      <c r="M18" s="55">
        <v>2</v>
      </c>
      <c r="N18" s="55">
        <v>3</v>
      </c>
      <c r="O18" s="55">
        <v>1</v>
      </c>
      <c r="P18" s="55"/>
      <c r="Q18" s="55"/>
      <c r="R18" s="55">
        <v>6</v>
      </c>
      <c r="S18" s="55">
        <v>1</v>
      </c>
      <c r="T18" s="55"/>
      <c r="U18" s="55"/>
      <c r="V18" s="55"/>
      <c r="W18" s="55"/>
      <c r="X18" s="55"/>
      <c r="Y18" s="55"/>
      <c r="Z18" s="55">
        <v>4</v>
      </c>
      <c r="AA18" s="61"/>
    </row>
    <row r="19" spans="1:27" s="62" customFormat="1" ht="20.100000000000001" customHeight="1">
      <c r="A19" s="152">
        <v>3</v>
      </c>
      <c r="B19" s="152" t="s">
        <v>232</v>
      </c>
      <c r="C19" s="152" t="s">
        <v>247</v>
      </c>
      <c r="D19" s="158" t="s">
        <v>16</v>
      </c>
      <c r="E19" s="155" t="s">
        <v>17</v>
      </c>
      <c r="F19" s="77" t="s">
        <v>13</v>
      </c>
      <c r="G19" s="208">
        <v>1449.9</v>
      </c>
      <c r="H19" s="204"/>
      <c r="I19" s="55"/>
      <c r="J19" s="55"/>
      <c r="K19" s="55">
        <v>1</v>
      </c>
      <c r="L19" s="55"/>
      <c r="M19" s="55"/>
      <c r="N19" s="55">
        <v>3</v>
      </c>
      <c r="O19" s="55">
        <v>1</v>
      </c>
      <c r="P19" s="55"/>
      <c r="Q19" s="55" t="s">
        <v>923</v>
      </c>
      <c r="R19" s="55">
        <v>4</v>
      </c>
      <c r="S19" s="55">
        <v>1</v>
      </c>
      <c r="T19" s="55"/>
      <c r="U19" s="55"/>
      <c r="V19" s="55"/>
      <c r="W19" s="55"/>
      <c r="X19" s="55"/>
      <c r="Y19" s="55"/>
      <c r="Z19" s="55">
        <v>4</v>
      </c>
      <c r="AA19" s="61"/>
    </row>
    <row r="20" spans="1:27" s="62" customFormat="1" ht="20.100000000000001" customHeight="1">
      <c r="A20" s="152">
        <v>4</v>
      </c>
      <c r="B20" s="152" t="s">
        <v>232</v>
      </c>
      <c r="C20" s="152" t="s">
        <v>247</v>
      </c>
      <c r="D20" s="158" t="s">
        <v>18</v>
      </c>
      <c r="E20" s="155" t="s">
        <v>19</v>
      </c>
      <c r="F20" s="77" t="s">
        <v>13</v>
      </c>
      <c r="G20" s="208">
        <v>2155</v>
      </c>
      <c r="H20" s="204">
        <v>2</v>
      </c>
      <c r="I20" s="55"/>
      <c r="J20" s="55"/>
      <c r="K20" s="55">
        <v>1</v>
      </c>
      <c r="L20" s="55">
        <v>2</v>
      </c>
      <c r="M20" s="55">
        <v>4</v>
      </c>
      <c r="N20" s="55">
        <v>8</v>
      </c>
      <c r="O20" s="55">
        <v>1</v>
      </c>
      <c r="P20" s="55"/>
      <c r="Q20" s="55"/>
      <c r="R20" s="55">
        <v>3</v>
      </c>
      <c r="S20" s="55">
        <v>1</v>
      </c>
      <c r="T20" s="55"/>
      <c r="U20" s="55"/>
      <c r="V20" s="55"/>
      <c r="W20" s="55"/>
      <c r="X20" s="55"/>
      <c r="Y20" s="55"/>
      <c r="Z20" s="55">
        <v>4</v>
      </c>
      <c r="AA20" s="61"/>
    </row>
    <row r="21" spans="1:27" s="62" customFormat="1" ht="20.100000000000001" customHeight="1">
      <c r="A21" s="152">
        <v>5</v>
      </c>
      <c r="B21" s="152" t="s">
        <v>232</v>
      </c>
      <c r="C21" s="152" t="s">
        <v>247</v>
      </c>
      <c r="D21" s="158" t="s">
        <v>20</v>
      </c>
      <c r="E21" s="155" t="s">
        <v>21</v>
      </c>
      <c r="F21" s="66" t="s">
        <v>4</v>
      </c>
      <c r="G21" s="208">
        <v>1506</v>
      </c>
      <c r="H21" s="204"/>
      <c r="I21" s="55"/>
      <c r="J21" s="55"/>
      <c r="K21" s="55">
        <v>3</v>
      </c>
      <c r="L21" s="55"/>
      <c r="M21" s="55">
        <v>11</v>
      </c>
      <c r="N21" s="55"/>
      <c r="O21" s="55">
        <v>1</v>
      </c>
      <c r="P21" s="55">
        <v>1</v>
      </c>
      <c r="Q21" s="55"/>
      <c r="R21" s="55">
        <v>3</v>
      </c>
      <c r="S21" s="55"/>
      <c r="T21" s="55"/>
      <c r="U21" s="55"/>
      <c r="V21" s="55"/>
      <c r="W21" s="55"/>
      <c r="X21" s="55">
        <v>5</v>
      </c>
      <c r="Y21" s="55"/>
      <c r="Z21" s="55"/>
      <c r="AA21" s="61"/>
    </row>
    <row r="22" spans="1:27" s="62" customFormat="1" ht="20.100000000000001" customHeight="1">
      <c r="A22" s="152">
        <v>6</v>
      </c>
      <c r="B22" s="152" t="s">
        <v>232</v>
      </c>
      <c r="C22" s="152" t="s">
        <v>247</v>
      </c>
      <c r="D22" s="158" t="s">
        <v>22</v>
      </c>
      <c r="E22" s="155" t="s">
        <v>250</v>
      </c>
      <c r="F22" s="66" t="s">
        <v>4</v>
      </c>
      <c r="G22" s="208">
        <v>1655</v>
      </c>
      <c r="H22" s="204"/>
      <c r="I22" s="55"/>
      <c r="J22" s="55"/>
      <c r="K22" s="55">
        <v>1</v>
      </c>
      <c r="L22" s="55"/>
      <c r="M22" s="55"/>
      <c r="N22" s="55">
        <v>6</v>
      </c>
      <c r="O22" s="55">
        <v>1</v>
      </c>
      <c r="P22" s="55">
        <v>1</v>
      </c>
      <c r="Q22" s="55">
        <v>1</v>
      </c>
      <c r="R22" s="55">
        <v>3</v>
      </c>
      <c r="S22" s="55"/>
      <c r="T22" s="55"/>
      <c r="U22" s="55"/>
      <c r="V22" s="55"/>
      <c r="W22" s="55"/>
      <c r="X22" s="55">
        <v>3</v>
      </c>
      <c r="Y22" s="55">
        <v>4</v>
      </c>
      <c r="Z22" s="55"/>
      <c r="AA22" s="61"/>
    </row>
    <row r="23" spans="1:27" s="62" customFormat="1" ht="20.100000000000001" customHeight="1">
      <c r="A23" s="152">
        <v>7</v>
      </c>
      <c r="B23" s="152" t="s">
        <v>232</v>
      </c>
      <c r="C23" s="152" t="s">
        <v>247</v>
      </c>
      <c r="D23" s="158" t="s">
        <v>23</v>
      </c>
      <c r="E23" s="155" t="s">
        <v>24</v>
      </c>
      <c r="F23" s="66" t="s">
        <v>4</v>
      </c>
      <c r="G23" s="208">
        <v>1513</v>
      </c>
      <c r="H23" s="204"/>
      <c r="I23" s="55"/>
      <c r="J23" s="55"/>
      <c r="K23" s="55">
        <v>1</v>
      </c>
      <c r="L23" s="55"/>
      <c r="M23" s="55"/>
      <c r="N23" s="55">
        <v>3</v>
      </c>
      <c r="O23" s="55">
        <v>1</v>
      </c>
      <c r="P23" s="55"/>
      <c r="Q23" s="55">
        <v>1</v>
      </c>
      <c r="R23" s="55">
        <v>2</v>
      </c>
      <c r="S23" s="55"/>
      <c r="T23" s="55"/>
      <c r="U23" s="55"/>
      <c r="V23" s="55"/>
      <c r="W23" s="55"/>
      <c r="X23" s="55">
        <v>3</v>
      </c>
      <c r="Y23" s="55">
        <v>9</v>
      </c>
      <c r="Z23" s="55">
        <v>1</v>
      </c>
      <c r="AA23" s="61"/>
    </row>
    <row r="24" spans="1:27" s="62" customFormat="1" ht="20.100000000000001" customHeight="1">
      <c r="A24" s="152">
        <v>8</v>
      </c>
      <c r="B24" s="152" t="s">
        <v>232</v>
      </c>
      <c r="C24" s="152" t="s">
        <v>247</v>
      </c>
      <c r="D24" s="158" t="s">
        <v>25</v>
      </c>
      <c r="E24" s="155" t="s">
        <v>26</v>
      </c>
      <c r="F24" s="66" t="s">
        <v>4</v>
      </c>
      <c r="G24" s="208">
        <v>1501</v>
      </c>
      <c r="H24" s="204"/>
      <c r="I24" s="55"/>
      <c r="J24" s="55"/>
      <c r="K24" s="55">
        <v>1</v>
      </c>
      <c r="L24" s="55">
        <v>1</v>
      </c>
      <c r="M24" s="55">
        <v>2</v>
      </c>
      <c r="N24" s="55">
        <v>10</v>
      </c>
      <c r="O24" s="55">
        <v>1</v>
      </c>
      <c r="P24" s="55"/>
      <c r="Q24" s="55"/>
      <c r="R24" s="55"/>
      <c r="S24" s="55"/>
      <c r="T24" s="55"/>
      <c r="U24" s="55"/>
      <c r="V24" s="55"/>
      <c r="W24" s="55"/>
      <c r="X24" s="55">
        <v>4</v>
      </c>
      <c r="Y24" s="55">
        <v>12</v>
      </c>
      <c r="Z24" s="55"/>
      <c r="AA24" s="61"/>
    </row>
    <row r="25" spans="1:27" s="62" customFormat="1" ht="20.100000000000001" customHeight="1">
      <c r="A25" s="152">
        <v>9</v>
      </c>
      <c r="B25" s="152" t="s">
        <v>232</v>
      </c>
      <c r="C25" s="152" t="s">
        <v>247</v>
      </c>
      <c r="D25" s="158" t="s">
        <v>27</v>
      </c>
      <c r="E25" s="155" t="s">
        <v>28</v>
      </c>
      <c r="F25" s="66" t="s">
        <v>4</v>
      </c>
      <c r="G25" s="286">
        <v>3222.1</v>
      </c>
      <c r="H25" s="204"/>
      <c r="I25" s="55"/>
      <c r="J25" s="55"/>
      <c r="K25" s="55">
        <v>2</v>
      </c>
      <c r="L25" s="55">
        <v>1</v>
      </c>
      <c r="M25" s="55">
        <v>3</v>
      </c>
      <c r="N25" s="55">
        <v>13</v>
      </c>
      <c r="O25" s="55">
        <v>1</v>
      </c>
      <c r="P25" s="55">
        <v>1</v>
      </c>
      <c r="Q25" s="55">
        <v>1</v>
      </c>
      <c r="R25" s="55"/>
      <c r="S25" s="55"/>
      <c r="T25" s="55"/>
      <c r="U25" s="55"/>
      <c r="V25" s="55"/>
      <c r="W25" s="55"/>
      <c r="X25" s="55">
        <v>5</v>
      </c>
      <c r="Y25" s="55">
        <v>4</v>
      </c>
      <c r="Z25" s="55"/>
      <c r="AA25" s="61"/>
    </row>
    <row r="26" spans="1:27" s="62" customFormat="1" ht="20.100000000000001" customHeight="1">
      <c r="A26" s="152">
        <v>10</v>
      </c>
      <c r="B26" s="152" t="s">
        <v>232</v>
      </c>
      <c r="C26" s="152" t="s">
        <v>247</v>
      </c>
      <c r="D26" s="158" t="s">
        <v>29</v>
      </c>
      <c r="E26" s="155" t="s">
        <v>30</v>
      </c>
      <c r="F26" s="66" t="s">
        <v>4</v>
      </c>
      <c r="G26" s="208">
        <v>2181</v>
      </c>
      <c r="H26" s="204"/>
      <c r="I26" s="55"/>
      <c r="J26" s="55"/>
      <c r="K26" s="55">
        <v>1</v>
      </c>
      <c r="L26" s="55"/>
      <c r="M26" s="55">
        <v>11</v>
      </c>
      <c r="N26" s="55">
        <v>35</v>
      </c>
      <c r="O26" s="55">
        <v>1</v>
      </c>
      <c r="P26" s="55">
        <v>1</v>
      </c>
      <c r="Q26" s="55"/>
      <c r="R26" s="55"/>
      <c r="S26" s="55"/>
      <c r="T26" s="55"/>
      <c r="U26" s="55"/>
      <c r="V26" s="55"/>
      <c r="W26" s="55"/>
      <c r="X26" s="55">
        <v>3</v>
      </c>
      <c r="Y26" s="55">
        <v>4</v>
      </c>
      <c r="Z26" s="55"/>
      <c r="AA26" s="61"/>
    </row>
    <row r="27" spans="1:27" s="62" customFormat="1" ht="20.100000000000001" customHeight="1">
      <c r="A27" s="152">
        <v>11</v>
      </c>
      <c r="B27" s="152" t="s">
        <v>232</v>
      </c>
      <c r="C27" s="152" t="s">
        <v>247</v>
      </c>
      <c r="D27" s="158" t="s">
        <v>31</v>
      </c>
      <c r="E27" s="155" t="s">
        <v>32</v>
      </c>
      <c r="F27" s="66" t="s">
        <v>4</v>
      </c>
      <c r="G27" s="208">
        <v>1500</v>
      </c>
      <c r="H27" s="204"/>
      <c r="I27" s="55"/>
      <c r="J27" s="55"/>
      <c r="K27" s="55">
        <v>1</v>
      </c>
      <c r="L27" s="55">
        <v>1</v>
      </c>
      <c r="M27" s="55">
        <v>3</v>
      </c>
      <c r="N27" s="55">
        <v>10</v>
      </c>
      <c r="O27" s="55">
        <v>1</v>
      </c>
      <c r="P27" s="55"/>
      <c r="Q27" s="55">
        <v>1</v>
      </c>
      <c r="R27" s="55">
        <v>5</v>
      </c>
      <c r="S27" s="55"/>
      <c r="T27" s="55"/>
      <c r="U27" s="55"/>
      <c r="V27" s="55"/>
      <c r="W27" s="55">
        <v>2</v>
      </c>
      <c r="X27" s="55">
        <v>3</v>
      </c>
      <c r="Y27" s="55">
        <v>10</v>
      </c>
      <c r="Z27" s="55"/>
      <c r="AA27" s="61"/>
    </row>
    <row r="28" spans="1:27" s="62" customFormat="1" ht="20.100000000000001" customHeight="1">
      <c r="A28" s="152">
        <v>12</v>
      </c>
      <c r="B28" s="152" t="s">
        <v>232</v>
      </c>
      <c r="C28" s="152" t="s">
        <v>247</v>
      </c>
      <c r="D28" s="158" t="s">
        <v>33</v>
      </c>
      <c r="E28" s="155" t="s">
        <v>34</v>
      </c>
      <c r="F28" s="66" t="s">
        <v>4</v>
      </c>
      <c r="G28" s="208">
        <v>1646</v>
      </c>
      <c r="H28" s="204"/>
      <c r="I28" s="55"/>
      <c r="J28" s="55"/>
      <c r="K28" s="55">
        <v>1</v>
      </c>
      <c r="L28" s="55"/>
      <c r="M28" s="55"/>
      <c r="N28" s="55">
        <v>5</v>
      </c>
      <c r="O28" s="55">
        <v>1</v>
      </c>
      <c r="P28" s="55"/>
      <c r="Q28" s="55"/>
      <c r="R28" s="55">
        <v>3</v>
      </c>
      <c r="S28" s="55"/>
      <c r="T28" s="55"/>
      <c r="U28" s="55"/>
      <c r="V28" s="55"/>
      <c r="W28" s="55"/>
      <c r="X28" s="55">
        <v>3</v>
      </c>
      <c r="Y28" s="55">
        <v>5</v>
      </c>
      <c r="Z28" s="55"/>
      <c r="AA28" s="61"/>
    </row>
    <row r="29" spans="1:27" s="62" customFormat="1" ht="20.100000000000001" customHeight="1">
      <c r="A29" s="152">
        <v>13</v>
      </c>
      <c r="B29" s="152" t="s">
        <v>232</v>
      </c>
      <c r="C29" s="152" t="s">
        <v>247</v>
      </c>
      <c r="D29" s="158" t="s">
        <v>35</v>
      </c>
      <c r="E29" s="155" t="s">
        <v>36</v>
      </c>
      <c r="F29" s="66" t="s">
        <v>4</v>
      </c>
      <c r="G29" s="208">
        <v>1500</v>
      </c>
      <c r="H29" s="204"/>
      <c r="I29" s="55"/>
      <c r="J29" s="55">
        <v>1</v>
      </c>
      <c r="K29" s="55">
        <v>2</v>
      </c>
      <c r="L29" s="55"/>
      <c r="M29" s="55">
        <v>2</v>
      </c>
      <c r="N29" s="55">
        <v>4</v>
      </c>
      <c r="O29" s="55">
        <v>1</v>
      </c>
      <c r="P29" s="55">
        <v>1</v>
      </c>
      <c r="Q29" s="55">
        <v>1</v>
      </c>
      <c r="R29" s="55">
        <v>4</v>
      </c>
      <c r="S29" s="55"/>
      <c r="T29" s="55"/>
      <c r="U29" s="55"/>
      <c r="V29" s="55"/>
      <c r="W29" s="55">
        <v>5</v>
      </c>
      <c r="X29" s="55"/>
      <c r="Y29" s="55">
        <v>13</v>
      </c>
      <c r="Z29" s="55"/>
      <c r="AA29" s="61"/>
    </row>
    <row r="30" spans="1:27" s="62" customFormat="1" ht="20.100000000000001" customHeight="1">
      <c r="A30" s="152">
        <v>14</v>
      </c>
      <c r="B30" s="152" t="s">
        <v>232</v>
      </c>
      <c r="C30" s="152" t="s">
        <v>247</v>
      </c>
      <c r="D30" s="158" t="s">
        <v>783</v>
      </c>
      <c r="E30" s="155" t="s">
        <v>37</v>
      </c>
      <c r="F30" s="66" t="s">
        <v>4</v>
      </c>
      <c r="G30" s="208">
        <v>2044</v>
      </c>
      <c r="H30" s="204"/>
      <c r="I30" s="55"/>
      <c r="J30" s="55"/>
      <c r="K30" s="55">
        <v>2</v>
      </c>
      <c r="L30" s="55"/>
      <c r="M30" s="55"/>
      <c r="N30" s="55">
        <v>9</v>
      </c>
      <c r="O30" s="55">
        <v>1</v>
      </c>
      <c r="P30" s="55"/>
      <c r="Q30" s="55">
        <v>1</v>
      </c>
      <c r="R30" s="55">
        <v>3</v>
      </c>
      <c r="S30" s="55"/>
      <c r="T30" s="55"/>
      <c r="U30" s="55"/>
      <c r="V30" s="55"/>
      <c r="W30" s="55"/>
      <c r="X30" s="55">
        <v>3</v>
      </c>
      <c r="Y30" s="55">
        <v>4</v>
      </c>
      <c r="Z30" s="55"/>
      <c r="AA30" s="61"/>
    </row>
    <row r="31" spans="1:27" s="62" customFormat="1" ht="20.100000000000001" customHeight="1">
      <c r="A31" s="152">
        <v>15</v>
      </c>
      <c r="B31" s="152" t="s">
        <v>232</v>
      </c>
      <c r="C31" s="152" t="s">
        <v>247</v>
      </c>
      <c r="D31" s="158" t="s">
        <v>38</v>
      </c>
      <c r="E31" s="155" t="s">
        <v>39</v>
      </c>
      <c r="F31" s="66" t="s">
        <v>4</v>
      </c>
      <c r="G31" s="208">
        <v>1552</v>
      </c>
      <c r="H31" s="204"/>
      <c r="I31" s="55"/>
      <c r="J31" s="55"/>
      <c r="K31" s="55">
        <v>2</v>
      </c>
      <c r="L31" s="55">
        <v>1</v>
      </c>
      <c r="M31" s="55"/>
      <c r="N31" s="55">
        <v>6</v>
      </c>
      <c r="O31" s="55">
        <v>1</v>
      </c>
      <c r="P31" s="55">
        <v>1</v>
      </c>
      <c r="Q31" s="55"/>
      <c r="R31" s="55"/>
      <c r="S31" s="55"/>
      <c r="T31" s="55"/>
      <c r="U31" s="55"/>
      <c r="V31" s="55"/>
      <c r="W31" s="55">
        <v>3</v>
      </c>
      <c r="X31" s="55">
        <v>2</v>
      </c>
      <c r="Y31" s="55">
        <v>13</v>
      </c>
      <c r="Z31" s="55"/>
      <c r="AA31" s="61"/>
    </row>
    <row r="32" spans="1:27" s="62" customFormat="1" ht="20.100000000000001" customHeight="1">
      <c r="A32" s="152">
        <v>16</v>
      </c>
      <c r="B32" s="152" t="s">
        <v>232</v>
      </c>
      <c r="C32" s="152" t="s">
        <v>247</v>
      </c>
      <c r="D32" s="158" t="s">
        <v>40</v>
      </c>
      <c r="E32" s="155" t="s">
        <v>41</v>
      </c>
      <c r="F32" s="66" t="s">
        <v>4</v>
      </c>
      <c r="G32" s="208">
        <v>1524</v>
      </c>
      <c r="H32" s="204"/>
      <c r="I32" s="55"/>
      <c r="J32" s="55"/>
      <c r="K32" s="55">
        <v>1</v>
      </c>
      <c r="L32" s="55"/>
      <c r="M32" s="55"/>
      <c r="N32" s="55">
        <v>3</v>
      </c>
      <c r="O32" s="55">
        <v>1</v>
      </c>
      <c r="P32" s="55">
        <v>1</v>
      </c>
      <c r="Q32" s="55">
        <v>1</v>
      </c>
      <c r="R32" s="55"/>
      <c r="S32" s="55"/>
      <c r="T32" s="55"/>
      <c r="U32" s="55"/>
      <c r="V32" s="55"/>
      <c r="W32" s="55">
        <v>2</v>
      </c>
      <c r="X32" s="55">
        <v>2</v>
      </c>
      <c r="Y32" s="55">
        <v>11</v>
      </c>
      <c r="Z32" s="55"/>
      <c r="AA32" s="61"/>
    </row>
    <row r="33" spans="1:27" s="62" customFormat="1" ht="20.100000000000001" customHeight="1">
      <c r="A33" s="152">
        <v>17</v>
      </c>
      <c r="B33" s="152" t="s">
        <v>232</v>
      </c>
      <c r="C33" s="152" t="s">
        <v>247</v>
      </c>
      <c r="D33" s="158" t="s">
        <v>42</v>
      </c>
      <c r="E33" s="155" t="s">
        <v>43</v>
      </c>
      <c r="F33" s="66" t="s">
        <v>4</v>
      </c>
      <c r="G33" s="208">
        <v>1506</v>
      </c>
      <c r="H33" s="204"/>
      <c r="I33" s="55"/>
      <c r="J33" s="55"/>
      <c r="K33" s="55">
        <v>2</v>
      </c>
      <c r="L33" s="55"/>
      <c r="M33" s="55">
        <v>3</v>
      </c>
      <c r="N33" s="55">
        <v>6</v>
      </c>
      <c r="O33" s="55">
        <v>1</v>
      </c>
      <c r="P33" s="55"/>
      <c r="Q33" s="55"/>
      <c r="R33" s="55"/>
      <c r="S33" s="55"/>
      <c r="T33" s="55"/>
      <c r="U33" s="55"/>
      <c r="V33" s="55"/>
      <c r="W33" s="55"/>
      <c r="X33" s="55">
        <v>3</v>
      </c>
      <c r="Y33" s="55">
        <v>4</v>
      </c>
      <c r="Z33" s="55">
        <v>1</v>
      </c>
      <c r="AA33" s="61"/>
    </row>
    <row r="34" spans="1:27" s="62" customFormat="1" ht="20.100000000000001" customHeight="1">
      <c r="A34" s="152">
        <v>18</v>
      </c>
      <c r="B34" s="152" t="s">
        <v>232</v>
      </c>
      <c r="C34" s="152" t="s">
        <v>247</v>
      </c>
      <c r="D34" s="248" t="s">
        <v>58</v>
      </c>
      <c r="E34" s="155" t="s">
        <v>44</v>
      </c>
      <c r="F34" s="77">
        <v>2002</v>
      </c>
      <c r="G34" s="208">
        <v>6768</v>
      </c>
      <c r="H34" s="204"/>
      <c r="I34" s="55"/>
      <c r="J34" s="55">
        <v>3</v>
      </c>
      <c r="K34" s="55">
        <v>1</v>
      </c>
      <c r="L34" s="55"/>
      <c r="M34" s="55">
        <v>9</v>
      </c>
      <c r="N34" s="55"/>
      <c r="O34" s="55">
        <v>1</v>
      </c>
      <c r="P34" s="55"/>
      <c r="Q34" s="55">
        <v>1</v>
      </c>
      <c r="R34" s="55">
        <v>4</v>
      </c>
      <c r="S34" s="55">
        <v>1</v>
      </c>
      <c r="T34" s="55">
        <v>1</v>
      </c>
      <c r="U34" s="55"/>
      <c r="V34" s="55"/>
      <c r="W34" s="55">
        <v>10</v>
      </c>
      <c r="X34" s="55"/>
      <c r="Y34" s="55"/>
      <c r="Z34" s="55"/>
      <c r="AA34" s="61"/>
    </row>
    <row r="35" spans="1:27" s="62" customFormat="1" ht="20.100000000000001" customHeight="1">
      <c r="A35" s="152">
        <v>19</v>
      </c>
      <c r="B35" s="152" t="s">
        <v>232</v>
      </c>
      <c r="C35" s="152" t="s">
        <v>247</v>
      </c>
      <c r="D35" s="248" t="s">
        <v>59</v>
      </c>
      <c r="E35" s="155" t="s">
        <v>45</v>
      </c>
      <c r="F35" s="77">
        <v>2002</v>
      </c>
      <c r="G35" s="208">
        <v>3270</v>
      </c>
      <c r="H35" s="204"/>
      <c r="I35" s="55"/>
      <c r="J35" s="55"/>
      <c r="K35" s="55">
        <v>2</v>
      </c>
      <c r="L35" s="55"/>
      <c r="M35" s="55">
        <v>4</v>
      </c>
      <c r="N35" s="55">
        <v>3</v>
      </c>
      <c r="O35" s="55">
        <v>1</v>
      </c>
      <c r="P35" s="55"/>
      <c r="Q35" s="55"/>
      <c r="R35" s="55">
        <v>9</v>
      </c>
      <c r="S35" s="55"/>
      <c r="T35" s="55"/>
      <c r="U35" s="55"/>
      <c r="V35" s="55"/>
      <c r="W35" s="55">
        <v>4</v>
      </c>
      <c r="X35" s="55"/>
      <c r="Y35" s="55"/>
      <c r="Z35" s="55"/>
      <c r="AA35" s="61"/>
    </row>
    <row r="36" spans="1:27" s="62" customFormat="1" ht="20.100000000000001" customHeight="1">
      <c r="A36" s="152">
        <v>20</v>
      </c>
      <c r="B36" s="152" t="s">
        <v>232</v>
      </c>
      <c r="C36" s="152" t="s">
        <v>247</v>
      </c>
      <c r="D36" s="248" t="s">
        <v>60</v>
      </c>
      <c r="E36" s="155" t="s">
        <v>251</v>
      </c>
      <c r="F36" s="77" t="s">
        <v>46</v>
      </c>
      <c r="G36" s="208">
        <v>1735</v>
      </c>
      <c r="H36" s="204"/>
      <c r="I36" s="55"/>
      <c r="J36" s="55"/>
      <c r="K36" s="55">
        <v>1</v>
      </c>
      <c r="L36" s="55"/>
      <c r="M36" s="55">
        <v>4</v>
      </c>
      <c r="N36" s="55">
        <v>3</v>
      </c>
      <c r="O36" s="55">
        <v>1</v>
      </c>
      <c r="P36" s="55">
        <v>1</v>
      </c>
      <c r="Q36" s="55"/>
      <c r="R36" s="55">
        <v>10</v>
      </c>
      <c r="S36" s="55"/>
      <c r="T36" s="55"/>
      <c r="U36" s="55"/>
      <c r="V36" s="55"/>
      <c r="W36" s="55">
        <v>4</v>
      </c>
      <c r="X36" s="55"/>
      <c r="Y36" s="55"/>
      <c r="Z36" s="55"/>
      <c r="AA36" s="61"/>
    </row>
    <row r="37" spans="1:27" s="62" customFormat="1" ht="20.100000000000001" customHeight="1">
      <c r="A37" s="152">
        <v>21</v>
      </c>
      <c r="B37" s="152" t="s">
        <v>232</v>
      </c>
      <c r="C37" s="152" t="s">
        <v>247</v>
      </c>
      <c r="D37" s="248" t="s">
        <v>48</v>
      </c>
      <c r="E37" s="155" t="s">
        <v>784</v>
      </c>
      <c r="F37" s="77" t="s">
        <v>46</v>
      </c>
      <c r="G37" s="208">
        <v>1405</v>
      </c>
      <c r="H37" s="204"/>
      <c r="I37" s="55"/>
      <c r="J37" s="55"/>
      <c r="K37" s="55">
        <v>1</v>
      </c>
      <c r="L37" s="55"/>
      <c r="M37" s="55"/>
      <c r="N37" s="55">
        <v>3</v>
      </c>
      <c r="O37" s="55"/>
      <c r="P37" s="55"/>
      <c r="Q37" s="55"/>
      <c r="R37" s="55"/>
      <c r="S37" s="55"/>
      <c r="T37" s="55"/>
      <c r="U37" s="55"/>
      <c r="V37" s="55"/>
      <c r="W37" s="55">
        <v>4</v>
      </c>
      <c r="X37" s="55"/>
      <c r="Y37" s="55"/>
      <c r="Z37" s="55"/>
      <c r="AA37" s="61"/>
    </row>
    <row r="38" spans="1:27" s="62" customFormat="1" ht="20.100000000000001" customHeight="1">
      <c r="A38" s="152">
        <v>22</v>
      </c>
      <c r="B38" s="152" t="s">
        <v>232</v>
      </c>
      <c r="C38" s="152" t="s">
        <v>247</v>
      </c>
      <c r="D38" s="248" t="s">
        <v>770</v>
      </c>
      <c r="E38" s="155" t="s">
        <v>47</v>
      </c>
      <c r="F38" s="77" t="s">
        <v>46</v>
      </c>
      <c r="G38" s="208">
        <v>1471</v>
      </c>
      <c r="H38" s="204"/>
      <c r="I38" s="55"/>
      <c r="J38" s="55"/>
      <c r="K38" s="55">
        <v>1</v>
      </c>
      <c r="L38" s="55"/>
      <c r="M38" s="55">
        <v>2</v>
      </c>
      <c r="N38" s="55"/>
      <c r="O38" s="55"/>
      <c r="P38" s="55"/>
      <c r="Q38" s="55"/>
      <c r="R38" s="55"/>
      <c r="S38" s="55"/>
      <c r="T38" s="55"/>
      <c r="U38" s="55"/>
      <c r="V38" s="55"/>
      <c r="W38" s="55">
        <v>4</v>
      </c>
      <c r="X38" s="55"/>
      <c r="Y38" s="55"/>
      <c r="Z38" s="55"/>
      <c r="AA38" s="61"/>
    </row>
    <row r="39" spans="1:27" s="62" customFormat="1" ht="20.100000000000001" customHeight="1">
      <c r="A39" s="152">
        <v>23</v>
      </c>
      <c r="B39" s="152" t="s">
        <v>232</v>
      </c>
      <c r="C39" s="152" t="s">
        <v>247</v>
      </c>
      <c r="D39" s="248" t="s">
        <v>61</v>
      </c>
      <c r="E39" s="155" t="s">
        <v>49</v>
      </c>
      <c r="F39" s="66" t="s">
        <v>50</v>
      </c>
      <c r="G39" s="208">
        <v>5061</v>
      </c>
      <c r="H39" s="204"/>
      <c r="I39" s="55"/>
      <c r="J39" s="55"/>
      <c r="K39" s="55">
        <v>1</v>
      </c>
      <c r="L39" s="55"/>
      <c r="M39" s="55"/>
      <c r="N39" s="55"/>
      <c r="O39" s="55"/>
      <c r="P39" s="55"/>
      <c r="Q39" s="55"/>
      <c r="R39" s="55"/>
      <c r="S39" s="55">
        <v>1</v>
      </c>
      <c r="T39" s="55"/>
      <c r="U39" s="55"/>
      <c r="V39" s="55"/>
      <c r="W39" s="55">
        <v>25</v>
      </c>
      <c r="X39" s="55"/>
      <c r="Y39" s="55"/>
      <c r="Z39" s="55">
        <v>20</v>
      </c>
      <c r="AA39" s="61"/>
    </row>
    <row r="40" spans="1:27" s="62" customFormat="1" ht="20.100000000000001" customHeight="1">
      <c r="A40" s="152">
        <v>24</v>
      </c>
      <c r="B40" s="152" t="s">
        <v>232</v>
      </c>
      <c r="C40" s="152" t="s">
        <v>247</v>
      </c>
      <c r="D40" s="248" t="s">
        <v>752</v>
      </c>
      <c r="E40" s="155" t="s">
        <v>51</v>
      </c>
      <c r="F40" s="66" t="s">
        <v>50</v>
      </c>
      <c r="G40" s="208">
        <v>6947</v>
      </c>
      <c r="H40" s="204">
        <v>1</v>
      </c>
      <c r="I40" s="55"/>
      <c r="J40" s="55"/>
      <c r="K40" s="55">
        <v>2</v>
      </c>
      <c r="L40" s="55"/>
      <c r="M40" s="55">
        <v>14</v>
      </c>
      <c r="N40" s="55">
        <v>3</v>
      </c>
      <c r="O40" s="55">
        <v>1</v>
      </c>
      <c r="P40" s="55">
        <v>1</v>
      </c>
      <c r="Q40" s="55">
        <v>2</v>
      </c>
      <c r="R40" s="55">
        <v>4</v>
      </c>
      <c r="S40" s="55">
        <v>1</v>
      </c>
      <c r="T40" s="55"/>
      <c r="U40" s="55"/>
      <c r="V40" s="55"/>
      <c r="W40" s="55">
        <v>8</v>
      </c>
      <c r="X40" s="55"/>
      <c r="Y40" s="55"/>
      <c r="Z40" s="55">
        <v>36</v>
      </c>
      <c r="AA40" s="61"/>
    </row>
    <row r="41" spans="1:27" s="62" customFormat="1" ht="20.100000000000001" customHeight="1">
      <c r="A41" s="152">
        <v>25</v>
      </c>
      <c r="B41" s="152" t="s">
        <v>232</v>
      </c>
      <c r="C41" s="152" t="s">
        <v>247</v>
      </c>
      <c r="D41" s="248" t="s">
        <v>696</v>
      </c>
      <c r="E41" s="155" t="s">
        <v>52</v>
      </c>
      <c r="F41" s="66" t="s">
        <v>50</v>
      </c>
      <c r="G41" s="208">
        <v>9415</v>
      </c>
      <c r="H41" s="204">
        <v>1</v>
      </c>
      <c r="I41" s="55"/>
      <c r="J41" s="55"/>
      <c r="K41" s="55">
        <v>3</v>
      </c>
      <c r="L41" s="55"/>
      <c r="M41" s="55"/>
      <c r="N41" s="55">
        <v>6</v>
      </c>
      <c r="O41" s="55">
        <v>2</v>
      </c>
      <c r="P41" s="55"/>
      <c r="Q41" s="55">
        <v>1</v>
      </c>
      <c r="R41" s="55">
        <v>6</v>
      </c>
      <c r="S41" s="55">
        <v>1</v>
      </c>
      <c r="T41" s="55"/>
      <c r="U41" s="55"/>
      <c r="V41" s="55"/>
      <c r="W41" s="55">
        <v>12</v>
      </c>
      <c r="X41" s="55"/>
      <c r="Y41" s="55"/>
      <c r="Z41" s="55"/>
      <c r="AA41" s="61"/>
    </row>
    <row r="42" spans="1:27" s="62" customFormat="1" ht="20.100000000000001" customHeight="1">
      <c r="A42" s="152">
        <v>26</v>
      </c>
      <c r="B42" s="152" t="s">
        <v>232</v>
      </c>
      <c r="C42" s="152" t="s">
        <v>247</v>
      </c>
      <c r="D42" s="158" t="s">
        <v>53</v>
      </c>
      <c r="E42" s="155" t="s">
        <v>54</v>
      </c>
      <c r="F42" s="66" t="s">
        <v>4</v>
      </c>
      <c r="G42" s="208">
        <v>1500</v>
      </c>
      <c r="H42" s="204"/>
      <c r="I42" s="55"/>
      <c r="J42" s="55"/>
      <c r="K42" s="55">
        <v>1</v>
      </c>
      <c r="L42" s="55"/>
      <c r="M42" s="55">
        <v>2</v>
      </c>
      <c r="N42" s="55">
        <v>4</v>
      </c>
      <c r="O42" s="55">
        <v>1</v>
      </c>
      <c r="P42" s="55"/>
      <c r="Q42" s="55"/>
      <c r="R42" s="55"/>
      <c r="S42" s="55"/>
      <c r="T42" s="55"/>
      <c r="U42" s="55"/>
      <c r="V42" s="55"/>
      <c r="W42" s="55">
        <v>3</v>
      </c>
      <c r="X42" s="55"/>
      <c r="Y42" s="55"/>
      <c r="Z42" s="55"/>
      <c r="AA42" s="61"/>
    </row>
    <row r="43" spans="1:27" s="62" customFormat="1" ht="20.100000000000001" customHeight="1">
      <c r="A43" s="152">
        <v>27</v>
      </c>
      <c r="B43" s="152" t="s">
        <v>232</v>
      </c>
      <c r="C43" s="152" t="s">
        <v>247</v>
      </c>
      <c r="D43" s="158" t="s">
        <v>62</v>
      </c>
      <c r="E43" s="155" t="s">
        <v>599</v>
      </c>
      <c r="F43" s="66" t="s">
        <v>11</v>
      </c>
      <c r="G43" s="208">
        <v>4859</v>
      </c>
      <c r="H43" s="204"/>
      <c r="I43" s="55"/>
      <c r="J43" s="55">
        <v>1</v>
      </c>
      <c r="K43" s="55">
        <v>3</v>
      </c>
      <c r="L43" s="55"/>
      <c r="M43" s="55"/>
      <c r="N43" s="55">
        <v>21</v>
      </c>
      <c r="O43" s="55"/>
      <c r="P43" s="55"/>
      <c r="Q43" s="55"/>
      <c r="R43" s="55">
        <v>6</v>
      </c>
      <c r="S43" s="55"/>
      <c r="T43" s="55"/>
      <c r="U43" s="55"/>
      <c r="V43" s="55"/>
      <c r="W43" s="55"/>
      <c r="X43" s="55">
        <v>7</v>
      </c>
      <c r="Y43" s="55"/>
      <c r="Z43" s="55"/>
      <c r="AA43" s="61"/>
    </row>
    <row r="44" spans="1:27" s="62" customFormat="1" ht="20.100000000000001" customHeight="1">
      <c r="A44" s="152">
        <v>28</v>
      </c>
      <c r="B44" s="152" t="s">
        <v>232</v>
      </c>
      <c r="C44" s="152" t="s">
        <v>247</v>
      </c>
      <c r="D44" s="158" t="s">
        <v>63</v>
      </c>
      <c r="E44" s="155" t="s">
        <v>328</v>
      </c>
      <c r="F44" s="66" t="s">
        <v>11</v>
      </c>
      <c r="G44" s="208">
        <v>1671</v>
      </c>
      <c r="H44" s="204"/>
      <c r="I44" s="55"/>
      <c r="J44" s="55"/>
      <c r="K44" s="55">
        <v>1</v>
      </c>
      <c r="L44" s="55"/>
      <c r="M44" s="55"/>
      <c r="N44" s="55">
        <v>6</v>
      </c>
      <c r="O44" s="55">
        <v>1</v>
      </c>
      <c r="P44" s="55"/>
      <c r="Q44" s="55">
        <v>1</v>
      </c>
      <c r="R44" s="55">
        <v>4</v>
      </c>
      <c r="S44" s="55"/>
      <c r="T44" s="55"/>
      <c r="U44" s="55"/>
      <c r="V44" s="55"/>
      <c r="W44" s="55"/>
      <c r="X44" s="55">
        <v>5</v>
      </c>
      <c r="Y44" s="55"/>
      <c r="Z44" s="55"/>
      <c r="AA44" s="61"/>
    </row>
    <row r="45" spans="1:27" s="62" customFormat="1" ht="20.100000000000001" customHeight="1">
      <c r="A45" s="152">
        <v>29</v>
      </c>
      <c r="B45" s="152" t="s">
        <v>232</v>
      </c>
      <c r="C45" s="152" t="s">
        <v>247</v>
      </c>
      <c r="D45" s="158" t="s">
        <v>604</v>
      </c>
      <c r="E45" s="155" t="s">
        <v>55</v>
      </c>
      <c r="F45" s="66" t="s">
        <v>50</v>
      </c>
      <c r="G45" s="208">
        <v>2223</v>
      </c>
      <c r="H45" s="204"/>
      <c r="I45" s="55"/>
      <c r="J45" s="55"/>
      <c r="K45" s="55"/>
      <c r="L45" s="55"/>
      <c r="M45" s="55">
        <v>10</v>
      </c>
      <c r="N45" s="55"/>
      <c r="O45" s="55">
        <v>1</v>
      </c>
      <c r="P45" s="55">
        <v>1</v>
      </c>
      <c r="Q45" s="55">
        <v>1</v>
      </c>
      <c r="R45" s="55"/>
      <c r="S45" s="55"/>
      <c r="T45" s="55"/>
      <c r="U45" s="55"/>
      <c r="V45" s="55"/>
      <c r="W45" s="225">
        <v>7</v>
      </c>
      <c r="X45" s="55"/>
      <c r="Y45" s="55"/>
      <c r="Z45" s="55"/>
      <c r="AA45" s="61"/>
    </row>
    <row r="46" spans="1:27" s="62" customFormat="1" ht="20.100000000000001" customHeight="1">
      <c r="A46" s="152">
        <v>30</v>
      </c>
      <c r="B46" s="152" t="s">
        <v>232</v>
      </c>
      <c r="C46" s="152" t="s">
        <v>247</v>
      </c>
      <c r="D46" s="158" t="s">
        <v>908</v>
      </c>
      <c r="E46" s="155" t="s">
        <v>56</v>
      </c>
      <c r="F46" s="66" t="s">
        <v>50</v>
      </c>
      <c r="G46" s="208">
        <v>2693</v>
      </c>
      <c r="H46" s="204"/>
      <c r="I46" s="55"/>
      <c r="J46" s="55"/>
      <c r="K46" s="55"/>
      <c r="L46" s="55"/>
      <c r="M46" s="55"/>
      <c r="N46" s="55"/>
      <c r="O46" s="55">
        <v>1</v>
      </c>
      <c r="P46" s="55">
        <v>1</v>
      </c>
      <c r="Q46" s="55">
        <v>1</v>
      </c>
      <c r="R46" s="55"/>
      <c r="S46" s="55"/>
      <c r="T46" s="55"/>
      <c r="U46" s="55"/>
      <c r="V46" s="55"/>
      <c r="W46" s="225">
        <v>3</v>
      </c>
      <c r="X46" s="55"/>
      <c r="Y46" s="55"/>
      <c r="Z46" s="55"/>
      <c r="AA46" s="61"/>
    </row>
    <row r="47" spans="1:27" s="62" customFormat="1" ht="20.100000000000001" customHeight="1">
      <c r="A47" s="152">
        <v>31</v>
      </c>
      <c r="B47" s="152" t="s">
        <v>232</v>
      </c>
      <c r="C47" s="152" t="s">
        <v>247</v>
      </c>
      <c r="D47" s="158" t="s">
        <v>605</v>
      </c>
      <c r="E47" s="155" t="s">
        <v>325</v>
      </c>
      <c r="F47" s="77" t="s">
        <v>221</v>
      </c>
      <c r="G47" s="208">
        <v>1758</v>
      </c>
      <c r="H47" s="204"/>
      <c r="I47" s="55"/>
      <c r="J47" s="55"/>
      <c r="K47" s="55">
        <v>2</v>
      </c>
      <c r="L47" s="55"/>
      <c r="M47" s="55">
        <v>2</v>
      </c>
      <c r="N47" s="55">
        <v>6</v>
      </c>
      <c r="O47" s="55">
        <v>1</v>
      </c>
      <c r="P47" s="55"/>
      <c r="Q47" s="55"/>
      <c r="R47" s="55">
        <v>3</v>
      </c>
      <c r="S47" s="55"/>
      <c r="T47" s="55"/>
      <c r="U47" s="55"/>
      <c r="V47" s="55"/>
      <c r="W47" s="55">
        <v>4</v>
      </c>
      <c r="X47" s="55"/>
      <c r="Y47" s="55"/>
      <c r="Z47" s="55"/>
      <c r="AA47" s="180"/>
    </row>
    <row r="48" spans="1:27" s="62" customFormat="1" ht="20.100000000000001" customHeight="1">
      <c r="A48" s="152">
        <v>32</v>
      </c>
      <c r="B48" s="152" t="s">
        <v>232</v>
      </c>
      <c r="C48" s="152" t="s">
        <v>247</v>
      </c>
      <c r="D48" s="158" t="s">
        <v>595</v>
      </c>
      <c r="E48" s="155" t="s">
        <v>597</v>
      </c>
      <c r="F48" s="66" t="s">
        <v>596</v>
      </c>
      <c r="G48" s="208">
        <v>1499.6</v>
      </c>
      <c r="H48" s="204"/>
      <c r="I48" s="55"/>
      <c r="J48" s="55"/>
      <c r="K48" s="55">
        <v>1</v>
      </c>
      <c r="L48" s="55"/>
      <c r="M48" s="55">
        <v>4</v>
      </c>
      <c r="N48" s="55">
        <v>3</v>
      </c>
      <c r="O48" s="55">
        <v>1</v>
      </c>
      <c r="P48" s="55">
        <v>1</v>
      </c>
      <c r="Q48" s="55"/>
      <c r="R48" s="55">
        <v>3</v>
      </c>
      <c r="S48" s="55"/>
      <c r="T48" s="55"/>
      <c r="U48" s="55"/>
      <c r="V48" s="55"/>
      <c r="W48" s="55">
        <v>8</v>
      </c>
      <c r="X48" s="55"/>
      <c r="Y48" s="55"/>
      <c r="Z48" s="55"/>
      <c r="AA48" s="61"/>
    </row>
    <row r="49" spans="1:28" s="57" customFormat="1" ht="20.100000000000001" customHeight="1">
      <c r="A49" s="152">
        <v>33</v>
      </c>
      <c r="B49" s="152" t="s">
        <v>232</v>
      </c>
      <c r="C49" s="152" t="s">
        <v>247</v>
      </c>
      <c r="D49" s="158" t="s">
        <v>697</v>
      </c>
      <c r="E49" s="155" t="s">
        <v>698</v>
      </c>
      <c r="F49" s="66" t="s">
        <v>596</v>
      </c>
      <c r="G49" s="36">
        <v>1576.6</v>
      </c>
      <c r="H49" s="204"/>
      <c r="I49" s="55"/>
      <c r="J49" s="55"/>
      <c r="K49" s="55">
        <v>2</v>
      </c>
      <c r="L49" s="55"/>
      <c r="M49" s="55"/>
      <c r="N49" s="55">
        <v>4</v>
      </c>
      <c r="O49" s="55">
        <v>1</v>
      </c>
      <c r="P49" s="55"/>
      <c r="Q49" s="55"/>
      <c r="R49" s="55"/>
      <c r="S49" s="55">
        <v>1</v>
      </c>
      <c r="T49" s="55"/>
      <c r="U49" s="55"/>
      <c r="V49" s="55"/>
      <c r="W49" s="55">
        <v>8</v>
      </c>
      <c r="X49" s="55"/>
      <c r="Y49" s="55"/>
      <c r="Z49" s="55"/>
      <c r="AA49" s="61"/>
    </row>
    <row r="50" spans="1:28" s="58" customFormat="1" ht="20.100000000000001" customHeight="1">
      <c r="A50" s="150">
        <f>COUNT(A51:A62)</f>
        <v>12</v>
      </c>
      <c r="B50" s="150" t="s">
        <v>117</v>
      </c>
      <c r="C50" s="150"/>
      <c r="D50" s="151"/>
      <c r="E50" s="51"/>
      <c r="F50" s="52"/>
      <c r="G50" s="147">
        <f t="shared" ref="G50:AA50" si="3">SUM(G51:G62)</f>
        <v>25238.499999999996</v>
      </c>
      <c r="H50" s="147">
        <f t="shared" si="3"/>
        <v>0</v>
      </c>
      <c r="I50" s="147">
        <f t="shared" si="3"/>
        <v>0</v>
      </c>
      <c r="J50" s="147">
        <f t="shared" si="3"/>
        <v>1</v>
      </c>
      <c r="K50" s="147">
        <f t="shared" si="3"/>
        <v>9</v>
      </c>
      <c r="L50" s="147">
        <f t="shared" si="3"/>
        <v>4</v>
      </c>
      <c r="M50" s="147">
        <f t="shared" si="3"/>
        <v>63</v>
      </c>
      <c r="N50" s="147">
        <f t="shared" si="3"/>
        <v>36</v>
      </c>
      <c r="O50" s="147">
        <f t="shared" si="3"/>
        <v>0</v>
      </c>
      <c r="P50" s="147">
        <f t="shared" si="3"/>
        <v>0</v>
      </c>
      <c r="Q50" s="147">
        <f t="shared" si="3"/>
        <v>0</v>
      </c>
      <c r="R50" s="147">
        <f t="shared" si="3"/>
        <v>29</v>
      </c>
      <c r="S50" s="147">
        <f t="shared" si="3"/>
        <v>0</v>
      </c>
      <c r="T50" s="147">
        <f t="shared" si="3"/>
        <v>0</v>
      </c>
      <c r="U50" s="147">
        <f t="shared" si="3"/>
        <v>0</v>
      </c>
      <c r="V50" s="147">
        <f t="shared" si="3"/>
        <v>0</v>
      </c>
      <c r="W50" s="147">
        <f t="shared" si="3"/>
        <v>73</v>
      </c>
      <c r="X50" s="147">
        <f t="shared" si="3"/>
        <v>0</v>
      </c>
      <c r="Y50" s="147">
        <f t="shared" si="3"/>
        <v>0</v>
      </c>
      <c r="Z50" s="147">
        <f t="shared" si="3"/>
        <v>2</v>
      </c>
      <c r="AA50" s="147">
        <f t="shared" si="3"/>
        <v>0</v>
      </c>
    </row>
    <row r="51" spans="1:28" s="57" customFormat="1" ht="20.100000000000001" customHeight="1">
      <c r="A51" s="152">
        <v>1</v>
      </c>
      <c r="B51" s="83" t="s">
        <v>117</v>
      </c>
      <c r="C51" s="83" t="s">
        <v>247</v>
      </c>
      <c r="D51" s="156" t="s">
        <v>701</v>
      </c>
      <c r="E51" s="161" t="s">
        <v>702</v>
      </c>
      <c r="F51" s="209" t="s">
        <v>703</v>
      </c>
      <c r="G51" s="210">
        <v>2473</v>
      </c>
      <c r="H51" s="204"/>
      <c r="I51" s="55"/>
      <c r="J51" s="55">
        <v>1</v>
      </c>
      <c r="K51" s="55">
        <v>1</v>
      </c>
      <c r="L51" s="55"/>
      <c r="M51" s="55">
        <v>7</v>
      </c>
      <c r="N51" s="55">
        <v>1</v>
      </c>
      <c r="O51" s="55"/>
      <c r="P51" s="55"/>
      <c r="Q51" s="55"/>
      <c r="R51" s="55">
        <v>6</v>
      </c>
      <c r="S51" s="55"/>
      <c r="T51" s="55"/>
      <c r="U51" s="55"/>
      <c r="V51" s="55"/>
      <c r="W51" s="55">
        <v>9</v>
      </c>
      <c r="X51" s="55"/>
      <c r="Y51" s="55"/>
      <c r="Z51" s="55">
        <v>2</v>
      </c>
      <c r="AA51" s="211"/>
    </row>
    <row r="52" spans="1:28" s="57" customFormat="1" ht="20.100000000000001" customHeight="1">
      <c r="A52" s="152">
        <v>2</v>
      </c>
      <c r="B52" s="83" t="s">
        <v>117</v>
      </c>
      <c r="C52" s="83" t="s">
        <v>247</v>
      </c>
      <c r="D52" s="65" t="s">
        <v>704</v>
      </c>
      <c r="E52" s="65" t="s">
        <v>705</v>
      </c>
      <c r="F52" s="60">
        <v>2016</v>
      </c>
      <c r="G52" s="55">
        <v>1210.5999999999999</v>
      </c>
      <c r="H52" s="204"/>
      <c r="I52" s="55"/>
      <c r="J52" s="55"/>
      <c r="K52" s="55">
        <v>1</v>
      </c>
      <c r="L52" s="55"/>
      <c r="M52" s="55">
        <v>3</v>
      </c>
      <c r="N52" s="55">
        <v>4</v>
      </c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211"/>
    </row>
    <row r="53" spans="1:28" s="57" customFormat="1" ht="20.100000000000001" customHeight="1">
      <c r="A53" s="152">
        <v>3</v>
      </c>
      <c r="B53" s="83" t="s">
        <v>117</v>
      </c>
      <c r="C53" s="83" t="s">
        <v>247</v>
      </c>
      <c r="D53" s="65" t="s">
        <v>912</v>
      </c>
      <c r="E53" s="65" t="s">
        <v>771</v>
      </c>
      <c r="F53" s="60">
        <v>2015</v>
      </c>
      <c r="G53" s="55">
        <v>382</v>
      </c>
      <c r="H53" s="204"/>
      <c r="I53" s="55"/>
      <c r="J53" s="55"/>
      <c r="K53" s="55"/>
      <c r="L53" s="55"/>
      <c r="M53" s="55">
        <v>3</v>
      </c>
      <c r="N53" s="55"/>
      <c r="O53" s="55"/>
      <c r="P53" s="55"/>
      <c r="Q53" s="55"/>
      <c r="R53" s="55"/>
      <c r="S53" s="55"/>
      <c r="T53" s="55"/>
      <c r="U53" s="55"/>
      <c r="V53" s="55"/>
      <c r="W53" s="55">
        <v>0</v>
      </c>
      <c r="X53" s="55">
        <v>0</v>
      </c>
      <c r="Y53" s="55">
        <v>0</v>
      </c>
      <c r="Z53" s="55">
        <v>0</v>
      </c>
      <c r="AA53" s="211"/>
    </row>
    <row r="54" spans="1:28" s="57" customFormat="1" ht="20.100000000000001" customHeight="1">
      <c r="A54" s="152">
        <v>4</v>
      </c>
      <c r="B54" s="83" t="s">
        <v>117</v>
      </c>
      <c r="C54" s="83" t="s">
        <v>247</v>
      </c>
      <c r="D54" s="65" t="s">
        <v>911</v>
      </c>
      <c r="E54" s="65" t="s">
        <v>706</v>
      </c>
      <c r="F54" s="60">
        <v>2017</v>
      </c>
      <c r="G54" s="55">
        <v>6208</v>
      </c>
      <c r="H54" s="204"/>
      <c r="I54" s="55"/>
      <c r="J54" s="55"/>
      <c r="K54" s="55">
        <v>2</v>
      </c>
      <c r="L54" s="55"/>
      <c r="M54" s="55">
        <v>12</v>
      </c>
      <c r="N54" s="55">
        <v>6</v>
      </c>
      <c r="O54" s="55"/>
      <c r="P54" s="55"/>
      <c r="Q54" s="55"/>
      <c r="R54" s="55">
        <v>5</v>
      </c>
      <c r="S54" s="55"/>
      <c r="T54" s="55"/>
      <c r="U54" s="55"/>
      <c r="V54" s="55"/>
      <c r="W54" s="55">
        <v>8</v>
      </c>
      <c r="X54" s="55"/>
      <c r="Y54" s="55"/>
      <c r="Z54" s="55"/>
      <c r="AA54" s="211"/>
    </row>
    <row r="55" spans="1:28" s="57" customFormat="1" ht="20.100000000000001" customHeight="1">
      <c r="A55" s="152">
        <v>5</v>
      </c>
      <c r="B55" s="83" t="s">
        <v>117</v>
      </c>
      <c r="C55" s="83" t="s">
        <v>247</v>
      </c>
      <c r="D55" s="65" t="s">
        <v>707</v>
      </c>
      <c r="E55" s="65" t="s">
        <v>708</v>
      </c>
      <c r="F55" s="60">
        <v>2017</v>
      </c>
      <c r="G55" s="55">
        <v>746</v>
      </c>
      <c r="H55" s="204"/>
      <c r="I55" s="55"/>
      <c r="J55" s="55"/>
      <c r="K55" s="55">
        <v>1</v>
      </c>
      <c r="L55" s="55"/>
      <c r="M55" s="55"/>
      <c r="N55" s="55">
        <v>3</v>
      </c>
      <c r="O55" s="55"/>
      <c r="P55" s="55"/>
      <c r="Q55" s="55"/>
      <c r="R55" s="55"/>
      <c r="S55" s="55"/>
      <c r="T55" s="55"/>
      <c r="U55" s="55"/>
      <c r="V55" s="55"/>
      <c r="W55" s="55">
        <v>2</v>
      </c>
      <c r="X55" s="55"/>
      <c r="Y55" s="55"/>
      <c r="Z55" s="55"/>
      <c r="AA55" s="211"/>
    </row>
    <row r="56" spans="1:28" s="57" customFormat="1" ht="20.100000000000001" customHeight="1">
      <c r="A56" s="152">
        <v>6</v>
      </c>
      <c r="B56" s="83" t="s">
        <v>117</v>
      </c>
      <c r="C56" s="83" t="s">
        <v>247</v>
      </c>
      <c r="D56" s="65" t="s">
        <v>709</v>
      </c>
      <c r="E56" s="65" t="s">
        <v>772</v>
      </c>
      <c r="F56" s="60">
        <v>2018</v>
      </c>
      <c r="G56" s="55">
        <v>4197</v>
      </c>
      <c r="H56" s="204"/>
      <c r="I56" s="55"/>
      <c r="J56" s="55"/>
      <c r="K56" s="55">
        <v>2</v>
      </c>
      <c r="L56" s="55">
        <v>1</v>
      </c>
      <c r="M56" s="55">
        <v>12</v>
      </c>
      <c r="N56" s="55">
        <v>6</v>
      </c>
      <c r="O56" s="55"/>
      <c r="P56" s="55"/>
      <c r="Q56" s="55"/>
      <c r="R56" s="55">
        <v>5</v>
      </c>
      <c r="S56" s="55"/>
      <c r="T56" s="55"/>
      <c r="U56" s="55"/>
      <c r="V56" s="55"/>
      <c r="W56" s="55">
        <v>14</v>
      </c>
      <c r="X56" s="55"/>
      <c r="Y56" s="55"/>
      <c r="Z56" s="55"/>
      <c r="AA56" s="211"/>
    </row>
    <row r="57" spans="1:28" s="57" customFormat="1" ht="20.100000000000001" customHeight="1">
      <c r="A57" s="313">
        <v>7</v>
      </c>
      <c r="B57" s="165" t="s">
        <v>117</v>
      </c>
      <c r="C57" s="165" t="s">
        <v>247</v>
      </c>
      <c r="D57" s="212" t="s">
        <v>631</v>
      </c>
      <c r="E57" s="212" t="s">
        <v>632</v>
      </c>
      <c r="F57" s="291">
        <v>2018</v>
      </c>
      <c r="G57" s="311">
        <v>850</v>
      </c>
      <c r="H57" s="222"/>
      <c r="I57" s="311"/>
      <c r="J57" s="311"/>
      <c r="K57" s="311"/>
      <c r="L57" s="311">
        <v>1</v>
      </c>
      <c r="M57" s="311">
        <v>8</v>
      </c>
      <c r="N57" s="311">
        <v>6</v>
      </c>
      <c r="O57" s="311"/>
      <c r="P57" s="311"/>
      <c r="Q57" s="311"/>
      <c r="R57" s="311">
        <v>2</v>
      </c>
      <c r="S57" s="311"/>
      <c r="T57" s="311"/>
      <c r="U57" s="311"/>
      <c r="V57" s="311"/>
      <c r="W57" s="311">
        <v>5</v>
      </c>
      <c r="X57" s="311"/>
      <c r="Y57" s="311"/>
      <c r="Z57" s="311"/>
      <c r="AA57" s="213"/>
    </row>
    <row r="58" spans="1:28" s="57" customFormat="1" ht="20.100000000000001" customHeight="1">
      <c r="A58" s="152">
        <v>8</v>
      </c>
      <c r="B58" s="83" t="s">
        <v>117</v>
      </c>
      <c r="C58" s="83" t="s">
        <v>247</v>
      </c>
      <c r="D58" s="65" t="s">
        <v>710</v>
      </c>
      <c r="E58" s="65" t="s">
        <v>711</v>
      </c>
      <c r="F58" s="60">
        <v>2019</v>
      </c>
      <c r="G58" s="55">
        <v>1824.5</v>
      </c>
      <c r="H58" s="221"/>
      <c r="I58" s="55"/>
      <c r="J58" s="55"/>
      <c r="K58" s="55"/>
      <c r="L58" s="55">
        <v>1</v>
      </c>
      <c r="M58" s="55">
        <v>6</v>
      </c>
      <c r="N58" s="55">
        <v>4</v>
      </c>
      <c r="O58" s="55"/>
      <c r="P58" s="55"/>
      <c r="Q58" s="55"/>
      <c r="R58" s="55">
        <v>2</v>
      </c>
      <c r="S58" s="55"/>
      <c r="T58" s="55"/>
      <c r="U58" s="55"/>
      <c r="V58" s="55"/>
      <c r="W58" s="55">
        <v>6</v>
      </c>
      <c r="X58" s="55"/>
      <c r="Y58" s="55"/>
      <c r="Z58" s="55"/>
      <c r="AA58" s="181"/>
    </row>
    <row r="59" spans="1:28" s="57" customFormat="1" ht="20.100000000000001" customHeight="1">
      <c r="A59" s="152">
        <v>9</v>
      </c>
      <c r="B59" s="83" t="s">
        <v>117</v>
      </c>
      <c r="C59" s="83" t="s">
        <v>247</v>
      </c>
      <c r="D59" s="65" t="s">
        <v>257</v>
      </c>
      <c r="E59" s="65" t="s">
        <v>712</v>
      </c>
      <c r="F59" s="60">
        <v>2019</v>
      </c>
      <c r="G59" s="55">
        <v>3685.3</v>
      </c>
      <c r="H59" s="221"/>
      <c r="I59" s="55"/>
      <c r="J59" s="55"/>
      <c r="K59" s="55">
        <v>2</v>
      </c>
      <c r="L59" s="55"/>
      <c r="M59" s="55">
        <v>10</v>
      </c>
      <c r="N59" s="55">
        <v>6</v>
      </c>
      <c r="O59" s="55"/>
      <c r="P59" s="55"/>
      <c r="Q59" s="55"/>
      <c r="R59" s="55">
        <v>5</v>
      </c>
      <c r="S59" s="55"/>
      <c r="T59" s="55"/>
      <c r="U59" s="55"/>
      <c r="V59" s="55"/>
      <c r="W59" s="55">
        <v>19</v>
      </c>
      <c r="X59" s="55"/>
      <c r="Y59" s="55"/>
      <c r="Z59" s="55"/>
      <c r="AA59" s="181"/>
    </row>
    <row r="60" spans="1:28" s="57" customFormat="1" ht="20.100000000000001" customHeight="1">
      <c r="A60" s="152">
        <v>10</v>
      </c>
      <c r="B60" s="83" t="s">
        <v>117</v>
      </c>
      <c r="C60" s="83" t="s">
        <v>247</v>
      </c>
      <c r="D60" s="65" t="s">
        <v>713</v>
      </c>
      <c r="E60" s="65" t="s">
        <v>714</v>
      </c>
      <c r="F60" s="60">
        <v>2020</v>
      </c>
      <c r="G60" s="55">
        <v>1373</v>
      </c>
      <c r="H60" s="221"/>
      <c r="I60" s="55"/>
      <c r="J60" s="55"/>
      <c r="K60" s="55"/>
      <c r="L60" s="55">
        <v>1</v>
      </c>
      <c r="M60" s="55">
        <v>2</v>
      </c>
      <c r="N60" s="55"/>
      <c r="O60" s="55"/>
      <c r="P60" s="55"/>
      <c r="Q60" s="55"/>
      <c r="R60" s="55">
        <v>4</v>
      </c>
      <c r="S60" s="55"/>
      <c r="T60" s="55"/>
      <c r="U60" s="55"/>
      <c r="V60" s="55"/>
      <c r="W60" s="55">
        <v>3</v>
      </c>
      <c r="X60" s="55"/>
      <c r="Y60" s="55"/>
      <c r="Z60" s="55"/>
      <c r="AA60" s="181"/>
    </row>
    <row r="61" spans="1:28" s="57" customFormat="1" ht="20.100000000000001" customHeight="1">
      <c r="A61" s="313">
        <v>11</v>
      </c>
      <c r="B61" s="165" t="s">
        <v>117</v>
      </c>
      <c r="C61" s="165" t="s">
        <v>247</v>
      </c>
      <c r="D61" s="212" t="s">
        <v>715</v>
      </c>
      <c r="E61" s="212" t="s">
        <v>773</v>
      </c>
      <c r="F61" s="291">
        <v>2022</v>
      </c>
      <c r="G61" s="311">
        <v>339</v>
      </c>
      <c r="H61" s="222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213"/>
    </row>
    <row r="62" spans="1:28" s="57" customFormat="1" ht="20.100000000000001" customHeight="1">
      <c r="A62" s="313">
        <v>12</v>
      </c>
      <c r="B62" s="165" t="s">
        <v>117</v>
      </c>
      <c r="C62" s="165" t="s">
        <v>247</v>
      </c>
      <c r="D62" s="212" t="s">
        <v>716</v>
      </c>
      <c r="E62" s="212" t="s">
        <v>717</v>
      </c>
      <c r="F62" s="291">
        <v>2023</v>
      </c>
      <c r="G62" s="311">
        <v>1950.1</v>
      </c>
      <c r="H62" s="222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>
        <v>7</v>
      </c>
      <c r="X62" s="311">
        <v>0</v>
      </c>
      <c r="Y62" s="311">
        <v>0</v>
      </c>
      <c r="Z62" s="311">
        <v>0</v>
      </c>
      <c r="AA62" s="213"/>
    </row>
    <row r="63" spans="1:28" s="62" customFormat="1" ht="20.100000000000001" customHeight="1">
      <c r="A63" s="150">
        <f>COUNT(A64)</f>
        <v>0</v>
      </c>
      <c r="B63" s="78" t="s">
        <v>116</v>
      </c>
      <c r="C63" s="78"/>
      <c r="D63" s="79"/>
      <c r="E63" s="81"/>
      <c r="F63" s="80"/>
      <c r="G63" s="224">
        <f>SUM(G64)</f>
        <v>0</v>
      </c>
      <c r="H63" s="224">
        <f t="shared" ref="H63:AA63" si="4">SUM(H64)</f>
        <v>0</v>
      </c>
      <c r="I63" s="224">
        <f t="shared" si="4"/>
        <v>0</v>
      </c>
      <c r="J63" s="224">
        <f t="shared" si="4"/>
        <v>0</v>
      </c>
      <c r="K63" s="224">
        <f t="shared" si="4"/>
        <v>0</v>
      </c>
      <c r="L63" s="224">
        <f t="shared" si="4"/>
        <v>0</v>
      </c>
      <c r="M63" s="224">
        <f t="shared" si="4"/>
        <v>0</v>
      </c>
      <c r="N63" s="224">
        <f t="shared" si="4"/>
        <v>0</v>
      </c>
      <c r="O63" s="224">
        <f t="shared" si="4"/>
        <v>0</v>
      </c>
      <c r="P63" s="224">
        <f t="shared" si="4"/>
        <v>0</v>
      </c>
      <c r="Q63" s="224">
        <f t="shared" si="4"/>
        <v>0</v>
      </c>
      <c r="R63" s="224">
        <f t="shared" si="4"/>
        <v>0</v>
      </c>
      <c r="S63" s="224">
        <f t="shared" si="4"/>
        <v>0</v>
      </c>
      <c r="T63" s="224">
        <f t="shared" si="4"/>
        <v>0</v>
      </c>
      <c r="U63" s="224">
        <f t="shared" si="4"/>
        <v>0</v>
      </c>
      <c r="V63" s="224">
        <f t="shared" si="4"/>
        <v>0</v>
      </c>
      <c r="W63" s="224">
        <f t="shared" si="4"/>
        <v>0</v>
      </c>
      <c r="X63" s="224">
        <f t="shared" si="4"/>
        <v>0</v>
      </c>
      <c r="Y63" s="224">
        <f t="shared" si="4"/>
        <v>0</v>
      </c>
      <c r="Z63" s="224">
        <f t="shared" si="4"/>
        <v>0</v>
      </c>
      <c r="AA63" s="224">
        <f t="shared" si="4"/>
        <v>0</v>
      </c>
      <c r="AB63" s="82"/>
    </row>
    <row r="64" spans="1:28" s="57" customFormat="1" ht="20.100000000000001" customHeight="1">
      <c r="A64" s="313"/>
      <c r="B64" s="165"/>
      <c r="C64" s="165"/>
      <c r="D64" s="212"/>
      <c r="E64" s="212"/>
      <c r="F64" s="291"/>
      <c r="G64" s="311"/>
      <c r="H64" s="222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213"/>
    </row>
    <row r="65" spans="1:28" s="50" customFormat="1" ht="20.100000000000001" customHeight="1">
      <c r="A65" s="133">
        <f>COUNT(A66:A67)</f>
        <v>2</v>
      </c>
      <c r="B65" s="133" t="s">
        <v>222</v>
      </c>
      <c r="C65" s="133"/>
      <c r="D65" s="134"/>
      <c r="E65" s="135"/>
      <c r="F65" s="136"/>
      <c r="G65" s="383">
        <f>SUM(G66:G67)</f>
        <v>9105.2000000000007</v>
      </c>
      <c r="H65" s="383">
        <f t="shared" ref="H65:AA65" si="5">SUM(H66:H67)</f>
        <v>0</v>
      </c>
      <c r="I65" s="383">
        <f t="shared" si="5"/>
        <v>0</v>
      </c>
      <c r="J65" s="383">
        <f t="shared" si="5"/>
        <v>0</v>
      </c>
      <c r="K65" s="383">
        <f t="shared" si="5"/>
        <v>2</v>
      </c>
      <c r="L65" s="383">
        <f t="shared" si="5"/>
        <v>0</v>
      </c>
      <c r="M65" s="383">
        <f t="shared" si="5"/>
        <v>6</v>
      </c>
      <c r="N65" s="383">
        <f t="shared" si="5"/>
        <v>4</v>
      </c>
      <c r="O65" s="383">
        <f t="shared" si="5"/>
        <v>0</v>
      </c>
      <c r="P65" s="383">
        <f t="shared" si="5"/>
        <v>0</v>
      </c>
      <c r="Q65" s="383">
        <f t="shared" si="5"/>
        <v>0</v>
      </c>
      <c r="R65" s="383">
        <f t="shared" si="5"/>
        <v>0</v>
      </c>
      <c r="S65" s="383">
        <f t="shared" si="5"/>
        <v>0</v>
      </c>
      <c r="T65" s="383">
        <f t="shared" si="5"/>
        <v>0</v>
      </c>
      <c r="U65" s="383">
        <f t="shared" si="5"/>
        <v>0</v>
      </c>
      <c r="V65" s="383">
        <f t="shared" si="5"/>
        <v>0</v>
      </c>
      <c r="W65" s="383">
        <f t="shared" si="5"/>
        <v>8</v>
      </c>
      <c r="X65" s="383">
        <f t="shared" si="5"/>
        <v>2</v>
      </c>
      <c r="Y65" s="383">
        <f t="shared" si="5"/>
        <v>0</v>
      </c>
      <c r="Z65" s="383">
        <f t="shared" si="5"/>
        <v>8</v>
      </c>
      <c r="AA65" s="383">
        <f t="shared" si="5"/>
        <v>0</v>
      </c>
    </row>
    <row r="66" spans="1:28" s="57" customFormat="1" ht="20.100000000000001" customHeight="1">
      <c r="A66" s="153">
        <v>1</v>
      </c>
      <c r="B66" s="153" t="s">
        <v>222</v>
      </c>
      <c r="C66" s="153" t="s">
        <v>247</v>
      </c>
      <c r="D66" s="240" t="s">
        <v>700</v>
      </c>
      <c r="E66" s="139" t="s">
        <v>699</v>
      </c>
      <c r="F66" s="384">
        <v>2023</v>
      </c>
      <c r="G66" s="385">
        <v>4966.7</v>
      </c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>
        <v>1</v>
      </c>
      <c r="Y66" s="138"/>
      <c r="Z66" s="138">
        <v>8</v>
      </c>
      <c r="AA66" s="178"/>
    </row>
    <row r="67" spans="1:28" s="173" customFormat="1" ht="20.100000000000001" customHeight="1">
      <c r="A67" s="153">
        <v>2</v>
      </c>
      <c r="B67" s="153" t="s">
        <v>222</v>
      </c>
      <c r="C67" s="153" t="s">
        <v>247</v>
      </c>
      <c r="D67" s="240" t="s">
        <v>764</v>
      </c>
      <c r="E67" s="386" t="s">
        <v>924</v>
      </c>
      <c r="F67" s="384">
        <v>2023</v>
      </c>
      <c r="G67" s="387">
        <v>4138.5</v>
      </c>
      <c r="H67" s="385"/>
      <c r="I67" s="385"/>
      <c r="J67" s="385"/>
      <c r="K67" s="385">
        <v>2</v>
      </c>
      <c r="L67" s="385"/>
      <c r="M67" s="385">
        <v>6</v>
      </c>
      <c r="N67" s="385">
        <v>4</v>
      </c>
      <c r="O67" s="385"/>
      <c r="P67" s="385"/>
      <c r="Q67" s="385"/>
      <c r="R67" s="385"/>
      <c r="S67" s="385"/>
      <c r="T67" s="385"/>
      <c r="U67" s="385"/>
      <c r="V67" s="385"/>
      <c r="W67" s="388">
        <v>8</v>
      </c>
      <c r="X67" s="388">
        <v>1</v>
      </c>
      <c r="Y67" s="385"/>
      <c r="Z67" s="385"/>
      <c r="AA67" s="389"/>
    </row>
    <row r="68" spans="1:28" s="62" customFormat="1" ht="20.100000000000001" customHeight="1">
      <c r="A68" s="133">
        <f>COUNT(A69)</f>
        <v>1</v>
      </c>
      <c r="B68" s="390" t="s">
        <v>243</v>
      </c>
      <c r="C68" s="390"/>
      <c r="D68" s="391"/>
      <c r="E68" s="392"/>
      <c r="F68" s="136"/>
      <c r="G68" s="393">
        <f>SUM(G69)</f>
        <v>3591.2</v>
      </c>
      <c r="H68" s="393">
        <f t="shared" ref="H68:AA68" si="6">SUM(H69)</f>
        <v>0</v>
      </c>
      <c r="I68" s="393">
        <f t="shared" si="6"/>
        <v>0</v>
      </c>
      <c r="J68" s="393">
        <f t="shared" si="6"/>
        <v>0</v>
      </c>
      <c r="K68" s="393">
        <f t="shared" si="6"/>
        <v>0</v>
      </c>
      <c r="L68" s="393">
        <f t="shared" si="6"/>
        <v>0</v>
      </c>
      <c r="M68" s="393">
        <f t="shared" si="6"/>
        <v>0</v>
      </c>
      <c r="N68" s="393">
        <f t="shared" si="6"/>
        <v>0</v>
      </c>
      <c r="O68" s="393">
        <f t="shared" si="6"/>
        <v>0</v>
      </c>
      <c r="P68" s="393">
        <f t="shared" si="6"/>
        <v>0</v>
      </c>
      <c r="Q68" s="393">
        <f t="shared" si="6"/>
        <v>0</v>
      </c>
      <c r="R68" s="393">
        <f t="shared" si="6"/>
        <v>0</v>
      </c>
      <c r="S68" s="393">
        <f t="shared" si="6"/>
        <v>0</v>
      </c>
      <c r="T68" s="393">
        <f t="shared" si="6"/>
        <v>0</v>
      </c>
      <c r="U68" s="393">
        <f t="shared" si="6"/>
        <v>0</v>
      </c>
      <c r="V68" s="393">
        <f t="shared" si="6"/>
        <v>0</v>
      </c>
      <c r="W68" s="393">
        <f t="shared" si="6"/>
        <v>18</v>
      </c>
      <c r="X68" s="393">
        <f t="shared" si="6"/>
        <v>0</v>
      </c>
      <c r="Y68" s="393">
        <f t="shared" si="6"/>
        <v>32</v>
      </c>
      <c r="Z68" s="393">
        <f t="shared" si="6"/>
        <v>0</v>
      </c>
      <c r="AA68" s="393">
        <f t="shared" si="6"/>
        <v>0</v>
      </c>
      <c r="AB68" s="82"/>
    </row>
    <row r="69" spans="1:28" s="173" customFormat="1" ht="20.100000000000001" customHeight="1">
      <c r="A69" s="314">
        <v>1</v>
      </c>
      <c r="B69" s="312" t="s">
        <v>243</v>
      </c>
      <c r="C69" s="312" t="s">
        <v>247</v>
      </c>
      <c r="D69" s="394" t="s">
        <v>885</v>
      </c>
      <c r="E69" s="386" t="s">
        <v>886</v>
      </c>
      <c r="F69" s="140"/>
      <c r="G69" s="388">
        <v>3591.2</v>
      </c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5"/>
      <c r="S69" s="385"/>
      <c r="T69" s="385"/>
      <c r="U69" s="385"/>
      <c r="V69" s="385"/>
      <c r="W69" s="388">
        <v>18</v>
      </c>
      <c r="X69" s="388"/>
      <c r="Y69" s="385">
        <v>32</v>
      </c>
      <c r="Z69" s="385"/>
      <c r="AA69" s="389"/>
    </row>
    <row r="70" spans="1:28" s="62" customFormat="1" ht="20.100000000000001" customHeight="1">
      <c r="A70" s="133">
        <f>COUNT(A71)</f>
        <v>0</v>
      </c>
      <c r="B70" s="390" t="s">
        <v>327</v>
      </c>
      <c r="C70" s="390"/>
      <c r="D70" s="391"/>
      <c r="E70" s="392"/>
      <c r="F70" s="136"/>
      <c r="G70" s="393">
        <f>SUM(G71)</f>
        <v>0</v>
      </c>
      <c r="H70" s="393">
        <f t="shared" ref="H70:AA70" si="7">SUM(H71)</f>
        <v>0</v>
      </c>
      <c r="I70" s="393">
        <f t="shared" si="7"/>
        <v>0</v>
      </c>
      <c r="J70" s="393">
        <f t="shared" si="7"/>
        <v>0</v>
      </c>
      <c r="K70" s="393">
        <f t="shared" si="7"/>
        <v>0</v>
      </c>
      <c r="L70" s="393">
        <f t="shared" si="7"/>
        <v>0</v>
      </c>
      <c r="M70" s="393">
        <f t="shared" si="7"/>
        <v>0</v>
      </c>
      <c r="N70" s="393">
        <f t="shared" si="7"/>
        <v>0</v>
      </c>
      <c r="O70" s="393">
        <f t="shared" si="7"/>
        <v>0</v>
      </c>
      <c r="P70" s="393">
        <f t="shared" si="7"/>
        <v>0</v>
      </c>
      <c r="Q70" s="393">
        <f t="shared" si="7"/>
        <v>0</v>
      </c>
      <c r="R70" s="393">
        <f t="shared" si="7"/>
        <v>0</v>
      </c>
      <c r="S70" s="393">
        <f t="shared" si="7"/>
        <v>0</v>
      </c>
      <c r="T70" s="393">
        <f t="shared" si="7"/>
        <v>0</v>
      </c>
      <c r="U70" s="393">
        <f t="shared" si="7"/>
        <v>0</v>
      </c>
      <c r="V70" s="393">
        <f t="shared" si="7"/>
        <v>0</v>
      </c>
      <c r="W70" s="393">
        <f t="shared" si="7"/>
        <v>0</v>
      </c>
      <c r="X70" s="393">
        <f t="shared" si="7"/>
        <v>0</v>
      </c>
      <c r="Y70" s="393">
        <f t="shared" si="7"/>
        <v>0</v>
      </c>
      <c r="Z70" s="393">
        <f t="shared" si="7"/>
        <v>0</v>
      </c>
      <c r="AA70" s="393">
        <f t="shared" si="7"/>
        <v>0</v>
      </c>
      <c r="AB70" s="82"/>
    </row>
    <row r="71" spans="1:28" s="173" customFormat="1" ht="20.100000000000001" customHeight="1">
      <c r="A71" s="316"/>
      <c r="B71" s="246"/>
      <c r="C71" s="246"/>
      <c r="D71" s="278"/>
      <c r="E71" s="172"/>
      <c r="F71" s="60"/>
      <c r="G71" s="238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38"/>
      <c r="X71" s="238"/>
      <c r="Y71" s="223"/>
      <c r="Z71" s="223"/>
      <c r="AA71" s="239"/>
    </row>
    <row r="72" spans="1:28" s="62" customFormat="1" ht="20.100000000000001" customHeight="1">
      <c r="A72" s="150">
        <f>COUNT(A73)</f>
        <v>0</v>
      </c>
      <c r="B72" s="78" t="s">
        <v>246</v>
      </c>
      <c r="C72" s="78"/>
      <c r="D72" s="79"/>
      <c r="E72" s="81"/>
      <c r="F72" s="52"/>
      <c r="G72" s="224">
        <f>SUM(G73)</f>
        <v>0</v>
      </c>
      <c r="H72" s="224">
        <f t="shared" ref="H72:AA72" si="8">SUM(H73)</f>
        <v>0</v>
      </c>
      <c r="I72" s="224">
        <f t="shared" si="8"/>
        <v>0</v>
      </c>
      <c r="J72" s="224">
        <f t="shared" si="8"/>
        <v>0</v>
      </c>
      <c r="K72" s="224">
        <f t="shared" si="8"/>
        <v>0</v>
      </c>
      <c r="L72" s="224">
        <f t="shared" si="8"/>
        <v>0</v>
      </c>
      <c r="M72" s="224">
        <f t="shared" si="8"/>
        <v>0</v>
      </c>
      <c r="N72" s="224">
        <f t="shared" si="8"/>
        <v>0</v>
      </c>
      <c r="O72" s="224">
        <f t="shared" si="8"/>
        <v>0</v>
      </c>
      <c r="P72" s="224">
        <f t="shared" si="8"/>
        <v>0</v>
      </c>
      <c r="Q72" s="224">
        <f t="shared" si="8"/>
        <v>0</v>
      </c>
      <c r="R72" s="224">
        <f t="shared" si="8"/>
        <v>0</v>
      </c>
      <c r="S72" s="224">
        <f t="shared" si="8"/>
        <v>0</v>
      </c>
      <c r="T72" s="224">
        <f t="shared" si="8"/>
        <v>0</v>
      </c>
      <c r="U72" s="224">
        <f t="shared" si="8"/>
        <v>0</v>
      </c>
      <c r="V72" s="224">
        <f t="shared" si="8"/>
        <v>0</v>
      </c>
      <c r="W72" s="224">
        <f t="shared" si="8"/>
        <v>0</v>
      </c>
      <c r="X72" s="224">
        <f t="shared" si="8"/>
        <v>0</v>
      </c>
      <c r="Y72" s="224">
        <f t="shared" si="8"/>
        <v>0</v>
      </c>
      <c r="Z72" s="224">
        <f t="shared" si="8"/>
        <v>0</v>
      </c>
      <c r="AA72" s="224">
        <f t="shared" si="8"/>
        <v>0</v>
      </c>
      <c r="AB72" s="82"/>
    </row>
    <row r="73" spans="1:28" s="173" customFormat="1" ht="20.100000000000001" customHeight="1">
      <c r="A73" s="316"/>
      <c r="B73" s="246"/>
      <c r="C73" s="246"/>
      <c r="D73" s="278"/>
      <c r="E73" s="172"/>
      <c r="F73" s="60"/>
      <c r="G73" s="238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38"/>
      <c r="X73" s="238"/>
      <c r="Y73" s="223"/>
      <c r="Z73" s="223"/>
      <c r="AA73" s="239"/>
    </row>
    <row r="74" spans="1:28" s="62" customFormat="1" ht="20.100000000000001" customHeight="1">
      <c r="A74" s="390">
        <f>COUNT(A75:A81,#REF!)</f>
        <v>7</v>
      </c>
      <c r="B74" s="390" t="s">
        <v>235</v>
      </c>
      <c r="C74" s="390"/>
      <c r="D74" s="391"/>
      <c r="E74" s="392"/>
      <c r="F74" s="395"/>
      <c r="G74" s="393">
        <f t="shared" ref="G74:AA74" si="9">SUM(G75:G81)</f>
        <v>7422.7999999999993</v>
      </c>
      <c r="H74" s="393">
        <f t="shared" si="9"/>
        <v>0</v>
      </c>
      <c r="I74" s="393">
        <f t="shared" si="9"/>
        <v>0</v>
      </c>
      <c r="J74" s="393">
        <f t="shared" si="9"/>
        <v>0</v>
      </c>
      <c r="K74" s="393">
        <f t="shared" si="9"/>
        <v>2</v>
      </c>
      <c r="L74" s="393">
        <f t="shared" si="9"/>
        <v>0</v>
      </c>
      <c r="M74" s="393">
        <f t="shared" si="9"/>
        <v>11</v>
      </c>
      <c r="N74" s="393">
        <f t="shared" si="9"/>
        <v>0</v>
      </c>
      <c r="O74" s="393">
        <f t="shared" si="9"/>
        <v>2</v>
      </c>
      <c r="P74" s="393">
        <f t="shared" si="9"/>
        <v>2</v>
      </c>
      <c r="Q74" s="393">
        <f t="shared" si="9"/>
        <v>1</v>
      </c>
      <c r="R74" s="393">
        <f t="shared" si="9"/>
        <v>8</v>
      </c>
      <c r="S74" s="393">
        <f t="shared" si="9"/>
        <v>1</v>
      </c>
      <c r="T74" s="393">
        <f t="shared" si="9"/>
        <v>1</v>
      </c>
      <c r="U74" s="393">
        <f t="shared" si="9"/>
        <v>0</v>
      </c>
      <c r="V74" s="393">
        <f t="shared" si="9"/>
        <v>0</v>
      </c>
      <c r="W74" s="393">
        <f t="shared" si="9"/>
        <v>7</v>
      </c>
      <c r="X74" s="393">
        <f t="shared" si="9"/>
        <v>5</v>
      </c>
      <c r="Y74" s="393">
        <f t="shared" si="9"/>
        <v>0</v>
      </c>
      <c r="Z74" s="393">
        <f t="shared" si="9"/>
        <v>5</v>
      </c>
      <c r="AA74" s="393">
        <f t="shared" si="9"/>
        <v>0</v>
      </c>
      <c r="AB74" s="82"/>
    </row>
    <row r="75" spans="1:28" s="57" customFormat="1" ht="20.100000000000001" customHeight="1">
      <c r="A75" s="153">
        <v>1</v>
      </c>
      <c r="B75" s="153" t="s">
        <v>235</v>
      </c>
      <c r="C75" s="153" t="s">
        <v>247</v>
      </c>
      <c r="D75" s="196" t="s">
        <v>721</v>
      </c>
      <c r="E75" s="240" t="s">
        <v>765</v>
      </c>
      <c r="F75" s="197">
        <v>2012</v>
      </c>
      <c r="G75" s="396">
        <v>3917</v>
      </c>
      <c r="H75" s="397"/>
      <c r="I75" s="138"/>
      <c r="J75" s="138"/>
      <c r="K75" s="138">
        <v>1</v>
      </c>
      <c r="L75" s="138"/>
      <c r="M75" s="138">
        <v>9</v>
      </c>
      <c r="N75" s="138"/>
      <c r="O75" s="138"/>
      <c r="P75" s="138"/>
      <c r="Q75" s="138"/>
      <c r="R75" s="138">
        <v>5</v>
      </c>
      <c r="S75" s="138">
        <v>1</v>
      </c>
      <c r="T75" s="138">
        <v>1</v>
      </c>
      <c r="U75" s="138"/>
      <c r="V75" s="138"/>
      <c r="W75" s="138">
        <v>7</v>
      </c>
      <c r="X75" s="138">
        <v>0</v>
      </c>
      <c r="Y75" s="138">
        <v>0</v>
      </c>
      <c r="Z75" s="138">
        <v>0</v>
      </c>
      <c r="AA75" s="398"/>
      <c r="AB75" s="215"/>
    </row>
    <row r="76" spans="1:28" s="57" customFormat="1" ht="20.100000000000001" customHeight="1">
      <c r="A76" s="153">
        <v>2</v>
      </c>
      <c r="B76" s="153" t="s">
        <v>235</v>
      </c>
      <c r="C76" s="153" t="s">
        <v>247</v>
      </c>
      <c r="D76" s="196" t="s">
        <v>722</v>
      </c>
      <c r="E76" s="240" t="s">
        <v>723</v>
      </c>
      <c r="F76" s="197">
        <v>2014</v>
      </c>
      <c r="G76" s="396">
        <v>951</v>
      </c>
      <c r="H76" s="397"/>
      <c r="I76" s="138"/>
      <c r="J76" s="138"/>
      <c r="K76" s="138">
        <v>1</v>
      </c>
      <c r="L76" s="138"/>
      <c r="M76" s="138"/>
      <c r="N76" s="138"/>
      <c r="O76" s="138">
        <v>1</v>
      </c>
      <c r="P76" s="138">
        <v>1</v>
      </c>
      <c r="Q76" s="138"/>
      <c r="R76" s="138"/>
      <c r="S76" s="138"/>
      <c r="T76" s="138"/>
      <c r="U76" s="138"/>
      <c r="V76" s="138"/>
      <c r="W76" s="138">
        <v>0</v>
      </c>
      <c r="X76" s="138">
        <v>3</v>
      </c>
      <c r="Y76" s="138">
        <v>0</v>
      </c>
      <c r="Z76" s="138">
        <v>0</v>
      </c>
      <c r="AA76" s="399"/>
      <c r="AB76" s="215"/>
    </row>
    <row r="77" spans="1:28" s="57" customFormat="1" ht="20.100000000000001" customHeight="1">
      <c r="A77" s="153">
        <v>3</v>
      </c>
      <c r="B77" s="153" t="s">
        <v>235</v>
      </c>
      <c r="C77" s="153" t="s">
        <v>247</v>
      </c>
      <c r="D77" s="196" t="s">
        <v>724</v>
      </c>
      <c r="E77" s="240" t="s">
        <v>725</v>
      </c>
      <c r="F77" s="197">
        <v>2015</v>
      </c>
      <c r="G77" s="396">
        <v>400</v>
      </c>
      <c r="H77" s="397"/>
      <c r="I77" s="138"/>
      <c r="J77" s="138"/>
      <c r="K77" s="138"/>
      <c r="L77" s="138"/>
      <c r="M77" s="138">
        <v>2</v>
      </c>
      <c r="N77" s="138"/>
      <c r="O77" s="138">
        <v>1</v>
      </c>
      <c r="P77" s="138">
        <v>1</v>
      </c>
      <c r="Q77" s="138">
        <v>1</v>
      </c>
      <c r="R77" s="138">
        <v>3</v>
      </c>
      <c r="S77" s="138"/>
      <c r="T77" s="138"/>
      <c r="U77" s="138"/>
      <c r="V77" s="138"/>
      <c r="W77" s="138"/>
      <c r="X77" s="138"/>
      <c r="Y77" s="138"/>
      <c r="Z77" s="138">
        <v>5</v>
      </c>
      <c r="AA77" s="399"/>
      <c r="AB77" s="215"/>
    </row>
    <row r="78" spans="1:28" s="57" customFormat="1" ht="20.100000000000001" customHeight="1">
      <c r="A78" s="153">
        <v>4</v>
      </c>
      <c r="B78" s="312" t="s">
        <v>235</v>
      </c>
      <c r="C78" s="153" t="s">
        <v>247</v>
      </c>
      <c r="D78" s="400" t="s">
        <v>913</v>
      </c>
      <c r="E78" s="190" t="s">
        <v>726</v>
      </c>
      <c r="F78" s="401">
        <v>2022</v>
      </c>
      <c r="G78" s="396">
        <v>938.9</v>
      </c>
      <c r="H78" s="402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>
        <v>0</v>
      </c>
      <c r="X78" s="138">
        <v>2</v>
      </c>
      <c r="Y78" s="138">
        <v>0</v>
      </c>
      <c r="Z78" s="138">
        <v>0</v>
      </c>
      <c r="AA78" s="403"/>
      <c r="AB78" s="215"/>
    </row>
    <row r="79" spans="1:28" s="57" customFormat="1" ht="20.100000000000001" customHeight="1">
      <c r="A79" s="153">
        <v>5</v>
      </c>
      <c r="B79" s="312" t="s">
        <v>235</v>
      </c>
      <c r="C79" s="153" t="s">
        <v>247</v>
      </c>
      <c r="D79" s="400" t="s">
        <v>914</v>
      </c>
      <c r="E79" s="190" t="s">
        <v>774</v>
      </c>
      <c r="F79" s="401">
        <v>2013</v>
      </c>
      <c r="G79" s="396">
        <v>230</v>
      </c>
      <c r="H79" s="402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>
        <v>0</v>
      </c>
      <c r="X79" s="138">
        <v>0</v>
      </c>
      <c r="Y79" s="138">
        <v>0</v>
      </c>
      <c r="Z79" s="138">
        <v>0</v>
      </c>
      <c r="AA79" s="403"/>
      <c r="AB79" s="215"/>
    </row>
    <row r="80" spans="1:28" s="173" customFormat="1" ht="20.100000000000001" customHeight="1">
      <c r="A80" s="153">
        <v>6</v>
      </c>
      <c r="B80" s="312" t="s">
        <v>235</v>
      </c>
      <c r="C80" s="153" t="s">
        <v>247</v>
      </c>
      <c r="D80" s="400" t="s">
        <v>915</v>
      </c>
      <c r="E80" s="190" t="s">
        <v>888</v>
      </c>
      <c r="F80" s="401" t="s">
        <v>887</v>
      </c>
      <c r="G80" s="396">
        <v>794</v>
      </c>
      <c r="H80" s="402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>
        <v>0</v>
      </c>
      <c r="X80" s="138">
        <v>0</v>
      </c>
      <c r="Y80" s="138">
        <v>0</v>
      </c>
      <c r="Z80" s="138">
        <v>0</v>
      </c>
      <c r="AA80" s="403"/>
      <c r="AB80" s="287"/>
    </row>
    <row r="81" spans="1:28" s="173" customFormat="1" ht="20.100000000000001" customHeight="1">
      <c r="A81" s="153">
        <v>7</v>
      </c>
      <c r="B81" s="312" t="s">
        <v>235</v>
      </c>
      <c r="C81" s="153" t="s">
        <v>247</v>
      </c>
      <c r="D81" s="400" t="s">
        <v>916</v>
      </c>
      <c r="E81" s="190" t="s">
        <v>890</v>
      </c>
      <c r="F81" s="401" t="s">
        <v>889</v>
      </c>
      <c r="G81" s="396">
        <v>191.9</v>
      </c>
      <c r="H81" s="402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>
        <v>0</v>
      </c>
      <c r="X81" s="138">
        <v>0</v>
      </c>
      <c r="Y81" s="138">
        <v>0</v>
      </c>
      <c r="Z81" s="138">
        <v>0</v>
      </c>
      <c r="AA81" s="403"/>
      <c r="AB81" s="287"/>
    </row>
    <row r="82" spans="1:28" s="50" customFormat="1" ht="20.100000000000001" customHeight="1">
      <c r="A82" s="133">
        <f>COUNT(A83)</f>
        <v>0</v>
      </c>
      <c r="B82" s="133" t="s">
        <v>236</v>
      </c>
      <c r="C82" s="133"/>
      <c r="D82" s="134"/>
      <c r="E82" s="135"/>
      <c r="F82" s="136"/>
      <c r="G82" s="383">
        <f>SUM(G83)</f>
        <v>0</v>
      </c>
      <c r="H82" s="383">
        <f t="shared" ref="H82:AA82" si="10">SUM(H83)</f>
        <v>0</v>
      </c>
      <c r="I82" s="383">
        <f t="shared" si="10"/>
        <v>0</v>
      </c>
      <c r="J82" s="383">
        <f t="shared" si="10"/>
        <v>0</v>
      </c>
      <c r="K82" s="383">
        <f t="shared" si="10"/>
        <v>0</v>
      </c>
      <c r="L82" s="383">
        <f t="shared" si="10"/>
        <v>0</v>
      </c>
      <c r="M82" s="383">
        <f t="shared" si="10"/>
        <v>0</v>
      </c>
      <c r="N82" s="383">
        <f t="shared" si="10"/>
        <v>0</v>
      </c>
      <c r="O82" s="383">
        <f t="shared" si="10"/>
        <v>0</v>
      </c>
      <c r="P82" s="383">
        <f t="shared" si="10"/>
        <v>0</v>
      </c>
      <c r="Q82" s="383">
        <f t="shared" si="10"/>
        <v>0</v>
      </c>
      <c r="R82" s="383">
        <f t="shared" si="10"/>
        <v>0</v>
      </c>
      <c r="S82" s="383">
        <f t="shared" si="10"/>
        <v>0</v>
      </c>
      <c r="T82" s="383">
        <f t="shared" si="10"/>
        <v>0</v>
      </c>
      <c r="U82" s="383">
        <f t="shared" si="10"/>
        <v>0</v>
      </c>
      <c r="V82" s="383">
        <f t="shared" si="10"/>
        <v>0</v>
      </c>
      <c r="W82" s="383">
        <f t="shared" si="10"/>
        <v>0</v>
      </c>
      <c r="X82" s="383">
        <f t="shared" si="10"/>
        <v>0</v>
      </c>
      <c r="Y82" s="383">
        <f t="shared" si="10"/>
        <v>0</v>
      </c>
      <c r="Z82" s="383">
        <f t="shared" si="10"/>
        <v>0</v>
      </c>
      <c r="AA82" s="383">
        <f t="shared" si="10"/>
        <v>0</v>
      </c>
    </row>
    <row r="83" spans="1:28" s="171" customFormat="1" ht="20.100000000000001" customHeight="1">
      <c r="A83" s="170"/>
      <c r="B83" s="170"/>
      <c r="C83" s="170"/>
      <c r="D83" s="174"/>
      <c r="E83" s="175"/>
      <c r="F83" s="176"/>
      <c r="G83" s="279"/>
      <c r="H83" s="279"/>
      <c r="I83" s="279"/>
      <c r="J83" s="279"/>
      <c r="K83" s="279"/>
      <c r="L83" s="279"/>
      <c r="M83" s="279"/>
      <c r="N83" s="279"/>
      <c r="O83" s="279"/>
      <c r="P83" s="279"/>
      <c r="Q83" s="279"/>
      <c r="R83" s="279"/>
      <c r="S83" s="279"/>
      <c r="T83" s="279"/>
      <c r="U83" s="279"/>
      <c r="V83" s="279"/>
      <c r="W83" s="279"/>
      <c r="X83" s="279"/>
      <c r="Y83" s="279"/>
      <c r="Z83" s="279"/>
      <c r="AA83" s="177"/>
    </row>
    <row r="84" spans="1:28" s="50" customFormat="1" ht="20.100000000000001" customHeight="1">
      <c r="A84" s="150">
        <f>COUNT(A85)</f>
        <v>1</v>
      </c>
      <c r="B84" s="150" t="s">
        <v>118</v>
      </c>
      <c r="C84" s="150"/>
      <c r="D84" s="151"/>
      <c r="E84" s="51"/>
      <c r="F84" s="52"/>
      <c r="G84" s="147">
        <f>SUM(G85)</f>
        <v>1716.4</v>
      </c>
      <c r="H84" s="147">
        <f t="shared" ref="H84:AA84" si="11">SUM(H85)</f>
        <v>0</v>
      </c>
      <c r="I84" s="147">
        <f t="shared" si="11"/>
        <v>0</v>
      </c>
      <c r="J84" s="147">
        <f t="shared" si="11"/>
        <v>0</v>
      </c>
      <c r="K84" s="147">
        <f t="shared" si="11"/>
        <v>0</v>
      </c>
      <c r="L84" s="147">
        <f t="shared" si="11"/>
        <v>0</v>
      </c>
      <c r="M84" s="147">
        <f t="shared" si="11"/>
        <v>0</v>
      </c>
      <c r="N84" s="147">
        <f t="shared" si="11"/>
        <v>0</v>
      </c>
      <c r="O84" s="147">
        <f t="shared" si="11"/>
        <v>0</v>
      </c>
      <c r="P84" s="147">
        <f t="shared" si="11"/>
        <v>0</v>
      </c>
      <c r="Q84" s="147">
        <f t="shared" si="11"/>
        <v>0</v>
      </c>
      <c r="R84" s="147">
        <f t="shared" si="11"/>
        <v>0</v>
      </c>
      <c r="S84" s="147">
        <f t="shared" si="11"/>
        <v>0</v>
      </c>
      <c r="T84" s="147">
        <f t="shared" si="11"/>
        <v>0</v>
      </c>
      <c r="U84" s="147">
        <f t="shared" si="11"/>
        <v>0</v>
      </c>
      <c r="V84" s="147">
        <f t="shared" si="11"/>
        <v>0</v>
      </c>
      <c r="W84" s="147">
        <f t="shared" si="11"/>
        <v>0</v>
      </c>
      <c r="X84" s="147">
        <f t="shared" si="11"/>
        <v>0</v>
      </c>
      <c r="Y84" s="147">
        <f t="shared" si="11"/>
        <v>0</v>
      </c>
      <c r="Z84" s="147">
        <f t="shared" si="11"/>
        <v>0</v>
      </c>
      <c r="AA84" s="147">
        <f t="shared" si="11"/>
        <v>0</v>
      </c>
    </row>
    <row r="85" spans="1:28" s="57" customFormat="1" ht="20.100000000000001" customHeight="1">
      <c r="A85" s="152">
        <v>1</v>
      </c>
      <c r="B85" s="152" t="s">
        <v>118</v>
      </c>
      <c r="C85" s="152" t="s">
        <v>247</v>
      </c>
      <c r="D85" s="183" t="s">
        <v>718</v>
      </c>
      <c r="E85" s="59" t="s">
        <v>719</v>
      </c>
      <c r="F85" s="60" t="s">
        <v>720</v>
      </c>
      <c r="G85" s="36">
        <v>1716.4</v>
      </c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75"/>
    </row>
    <row r="86" spans="1:28" s="62" customFormat="1" ht="20.100000000000001" customHeight="1">
      <c r="A86" s="150">
        <f>COUNT(A87:A100)</f>
        <v>14</v>
      </c>
      <c r="B86" s="150" t="s">
        <v>237</v>
      </c>
      <c r="C86" s="150"/>
      <c r="D86" s="151"/>
      <c r="E86" s="51"/>
      <c r="F86" s="52"/>
      <c r="G86" s="147">
        <f>SUM(G87:G100)</f>
        <v>24320.9</v>
      </c>
      <c r="H86" s="147">
        <f>SUM(H87:H100)</f>
        <v>0</v>
      </c>
      <c r="I86" s="147">
        <f t="shared" ref="I86:AA86" si="12">SUM(I87:I100)</f>
        <v>0</v>
      </c>
      <c r="J86" s="147">
        <f t="shared" si="12"/>
        <v>1</v>
      </c>
      <c r="K86" s="147">
        <f t="shared" si="12"/>
        <v>5</v>
      </c>
      <c r="L86" s="147">
        <f t="shared" si="12"/>
        <v>0</v>
      </c>
      <c r="M86" s="147">
        <f t="shared" si="12"/>
        <v>11</v>
      </c>
      <c r="N86" s="147">
        <f t="shared" si="12"/>
        <v>32</v>
      </c>
      <c r="O86" s="147">
        <f t="shared" si="12"/>
        <v>0</v>
      </c>
      <c r="P86" s="147">
        <f t="shared" si="12"/>
        <v>0</v>
      </c>
      <c r="Q86" s="147">
        <f t="shared" si="12"/>
        <v>0</v>
      </c>
      <c r="R86" s="147">
        <f t="shared" si="12"/>
        <v>15</v>
      </c>
      <c r="S86" s="147">
        <f t="shared" si="12"/>
        <v>1</v>
      </c>
      <c r="T86" s="147">
        <f t="shared" si="12"/>
        <v>1</v>
      </c>
      <c r="U86" s="147">
        <f t="shared" si="12"/>
        <v>0</v>
      </c>
      <c r="V86" s="147">
        <f t="shared" si="12"/>
        <v>0</v>
      </c>
      <c r="W86" s="147">
        <f t="shared" si="12"/>
        <v>31</v>
      </c>
      <c r="X86" s="147">
        <f t="shared" si="12"/>
        <v>0</v>
      </c>
      <c r="Y86" s="147">
        <f t="shared" si="12"/>
        <v>22</v>
      </c>
      <c r="Z86" s="147">
        <f t="shared" si="12"/>
        <v>2</v>
      </c>
      <c r="AA86" s="147">
        <f t="shared" si="12"/>
        <v>0</v>
      </c>
      <c r="AB86" s="82"/>
    </row>
    <row r="87" spans="1:28" s="57" customFormat="1" ht="20.100000000000001" customHeight="1">
      <c r="A87" s="152">
        <v>1</v>
      </c>
      <c r="B87" s="152" t="s">
        <v>237</v>
      </c>
      <c r="C87" s="152" t="s">
        <v>247</v>
      </c>
      <c r="D87" s="156" t="s">
        <v>727</v>
      </c>
      <c r="E87" s="73" t="s">
        <v>728</v>
      </c>
      <c r="F87" s="184">
        <v>2006</v>
      </c>
      <c r="G87" s="36">
        <v>12422</v>
      </c>
      <c r="H87" s="55"/>
      <c r="I87" s="55"/>
      <c r="J87" s="55">
        <v>1</v>
      </c>
      <c r="K87" s="55">
        <v>4</v>
      </c>
      <c r="L87" s="55"/>
      <c r="M87" s="55">
        <v>2</v>
      </c>
      <c r="N87" s="55">
        <v>17</v>
      </c>
      <c r="O87" s="55"/>
      <c r="P87" s="55"/>
      <c r="Q87" s="55"/>
      <c r="R87" s="55">
        <v>5</v>
      </c>
      <c r="S87" s="55">
        <v>1</v>
      </c>
      <c r="T87" s="55">
        <v>1</v>
      </c>
      <c r="U87" s="55"/>
      <c r="V87" s="55"/>
      <c r="W87" s="225">
        <v>20</v>
      </c>
      <c r="X87" s="225"/>
      <c r="Y87" s="225"/>
      <c r="Z87" s="225">
        <v>2</v>
      </c>
      <c r="AA87" s="180"/>
      <c r="AB87" s="216"/>
    </row>
    <row r="88" spans="1:28" s="57" customFormat="1" ht="20.100000000000001" customHeight="1">
      <c r="A88" s="152">
        <v>2</v>
      </c>
      <c r="B88" s="152" t="s">
        <v>237</v>
      </c>
      <c r="C88" s="152" t="s">
        <v>247</v>
      </c>
      <c r="D88" s="156" t="s">
        <v>729</v>
      </c>
      <c r="E88" s="73" t="s">
        <v>756</v>
      </c>
      <c r="F88" s="184">
        <v>2016</v>
      </c>
      <c r="G88" s="36">
        <v>172</v>
      </c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225">
        <v>0</v>
      </c>
      <c r="X88" s="225">
        <v>0</v>
      </c>
      <c r="Y88" s="225">
        <v>0</v>
      </c>
      <c r="Z88" s="225">
        <v>0</v>
      </c>
      <c r="AA88" s="211"/>
      <c r="AB88" s="215"/>
    </row>
    <row r="89" spans="1:28" s="57" customFormat="1" ht="20.100000000000001" customHeight="1">
      <c r="A89" s="152">
        <v>3</v>
      </c>
      <c r="B89" s="152" t="s">
        <v>237</v>
      </c>
      <c r="C89" s="152" t="s">
        <v>247</v>
      </c>
      <c r="D89" s="156" t="s">
        <v>730</v>
      </c>
      <c r="E89" s="73" t="s">
        <v>731</v>
      </c>
      <c r="F89" s="184">
        <v>2016</v>
      </c>
      <c r="G89" s="36">
        <v>123</v>
      </c>
      <c r="H89" s="204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225">
        <v>0</v>
      </c>
      <c r="X89" s="225">
        <v>0</v>
      </c>
      <c r="Y89" s="225">
        <v>0</v>
      </c>
      <c r="Z89" s="225">
        <v>0</v>
      </c>
      <c r="AA89" s="214"/>
      <c r="AB89" s="215"/>
    </row>
    <row r="90" spans="1:28" s="57" customFormat="1" ht="20.100000000000001" customHeight="1">
      <c r="A90" s="152">
        <v>4</v>
      </c>
      <c r="B90" s="152" t="s">
        <v>237</v>
      </c>
      <c r="C90" s="152" t="s">
        <v>247</v>
      </c>
      <c r="D90" s="156" t="s">
        <v>329</v>
      </c>
      <c r="E90" s="73" t="s">
        <v>732</v>
      </c>
      <c r="F90" s="184">
        <v>2018</v>
      </c>
      <c r="G90" s="36">
        <v>251</v>
      </c>
      <c r="H90" s="204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225">
        <v>0</v>
      </c>
      <c r="X90" s="225">
        <v>0</v>
      </c>
      <c r="Y90" s="225">
        <v>0</v>
      </c>
      <c r="Z90" s="225">
        <v>0</v>
      </c>
      <c r="AA90" s="214"/>
      <c r="AB90" s="215"/>
    </row>
    <row r="91" spans="1:28" s="57" customFormat="1" ht="19.5" customHeight="1">
      <c r="A91" s="152">
        <v>5</v>
      </c>
      <c r="B91" s="152" t="s">
        <v>237</v>
      </c>
      <c r="C91" s="152" t="s">
        <v>247</v>
      </c>
      <c r="D91" s="156" t="s">
        <v>733</v>
      </c>
      <c r="E91" s="73" t="s">
        <v>757</v>
      </c>
      <c r="F91" s="184">
        <v>2020</v>
      </c>
      <c r="G91" s="36">
        <v>178</v>
      </c>
      <c r="H91" s="204"/>
      <c r="I91" s="55"/>
      <c r="J91" s="55"/>
      <c r="K91" s="55"/>
      <c r="L91" s="55"/>
      <c r="M91" s="55"/>
      <c r="N91" s="55">
        <v>2</v>
      </c>
      <c r="O91" s="55"/>
      <c r="P91" s="55"/>
      <c r="Q91" s="55"/>
      <c r="R91" s="55"/>
      <c r="S91" s="55"/>
      <c r="T91" s="55"/>
      <c r="U91" s="55"/>
      <c r="V91" s="55"/>
      <c r="W91" s="225">
        <v>0</v>
      </c>
      <c r="X91" s="225">
        <v>0</v>
      </c>
      <c r="Y91" s="225">
        <v>0</v>
      </c>
      <c r="Z91" s="225">
        <v>0</v>
      </c>
      <c r="AA91" s="214"/>
      <c r="AB91" s="215"/>
    </row>
    <row r="92" spans="1:28" s="57" customFormat="1" ht="20.100000000000001" customHeight="1">
      <c r="A92" s="152">
        <v>6</v>
      </c>
      <c r="B92" s="152" t="s">
        <v>237</v>
      </c>
      <c r="C92" s="152" t="s">
        <v>247</v>
      </c>
      <c r="D92" s="156" t="s">
        <v>734</v>
      </c>
      <c r="E92" s="73" t="s">
        <v>758</v>
      </c>
      <c r="F92" s="184">
        <v>2021</v>
      </c>
      <c r="G92" s="309">
        <v>4880.3</v>
      </c>
      <c r="H92" s="204"/>
      <c r="I92" s="55"/>
      <c r="J92" s="55"/>
      <c r="K92" s="55">
        <v>1</v>
      </c>
      <c r="L92" s="55"/>
      <c r="M92" s="55">
        <v>9</v>
      </c>
      <c r="N92" s="55"/>
      <c r="O92" s="55"/>
      <c r="P92" s="55"/>
      <c r="Q92" s="55"/>
      <c r="R92" s="55">
        <v>10</v>
      </c>
      <c r="S92" s="55"/>
      <c r="T92" s="55"/>
      <c r="U92" s="55"/>
      <c r="V92" s="55"/>
      <c r="W92" s="225">
        <v>1</v>
      </c>
      <c r="X92" s="225">
        <v>0</v>
      </c>
      <c r="Y92" s="225">
        <v>11</v>
      </c>
      <c r="Z92" s="225">
        <v>0</v>
      </c>
      <c r="AA92" s="214"/>
      <c r="AB92" s="215"/>
    </row>
    <row r="93" spans="1:28" s="57" customFormat="1" ht="20.100000000000001" customHeight="1">
      <c r="A93" s="152">
        <v>7</v>
      </c>
      <c r="B93" s="152" t="s">
        <v>237</v>
      </c>
      <c r="C93" s="152" t="s">
        <v>247</v>
      </c>
      <c r="D93" s="156" t="s">
        <v>735</v>
      </c>
      <c r="E93" s="73" t="s">
        <v>775</v>
      </c>
      <c r="F93" s="184">
        <v>2022</v>
      </c>
      <c r="G93" s="36">
        <v>359.9</v>
      </c>
      <c r="H93" s="204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225">
        <v>0</v>
      </c>
      <c r="X93" s="225">
        <v>0</v>
      </c>
      <c r="Y93" s="225">
        <v>0</v>
      </c>
      <c r="Z93" s="225">
        <v>0</v>
      </c>
      <c r="AA93" s="214"/>
      <c r="AB93" s="215"/>
    </row>
    <row r="94" spans="1:28" s="57" customFormat="1" ht="20.100000000000001" customHeight="1">
      <c r="A94" s="152">
        <v>8</v>
      </c>
      <c r="B94" s="152" t="s">
        <v>237</v>
      </c>
      <c r="C94" s="152" t="s">
        <v>247</v>
      </c>
      <c r="D94" s="156" t="s">
        <v>736</v>
      </c>
      <c r="E94" s="73" t="s">
        <v>776</v>
      </c>
      <c r="F94" s="184">
        <v>2023</v>
      </c>
      <c r="G94" s="36">
        <v>321.7</v>
      </c>
      <c r="H94" s="204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214"/>
      <c r="AB94" s="215"/>
    </row>
    <row r="95" spans="1:28" s="57" customFormat="1" ht="20.100000000000001" customHeight="1">
      <c r="A95" s="152">
        <v>9</v>
      </c>
      <c r="B95" s="152" t="s">
        <v>237</v>
      </c>
      <c r="C95" s="152" t="s">
        <v>247</v>
      </c>
      <c r="D95" s="156" t="s">
        <v>737</v>
      </c>
      <c r="E95" s="73" t="s">
        <v>777</v>
      </c>
      <c r="F95" s="184">
        <v>2023</v>
      </c>
      <c r="G95" s="36">
        <v>64.2</v>
      </c>
      <c r="H95" s="204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214"/>
      <c r="AB95" s="215"/>
    </row>
    <row r="96" spans="1:28" s="57" customFormat="1" ht="20.100000000000001" customHeight="1">
      <c r="A96" s="152">
        <v>10</v>
      </c>
      <c r="B96" s="152" t="s">
        <v>237</v>
      </c>
      <c r="C96" s="152" t="s">
        <v>247</v>
      </c>
      <c r="D96" s="156" t="s">
        <v>738</v>
      </c>
      <c r="E96" s="73" t="s">
        <v>778</v>
      </c>
      <c r="F96" s="184">
        <v>2023</v>
      </c>
      <c r="G96" s="36">
        <v>791.3</v>
      </c>
      <c r="H96" s="204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214"/>
      <c r="AB96" s="215"/>
    </row>
    <row r="97" spans="1:28" s="57" customFormat="1" ht="20.100000000000001" customHeight="1">
      <c r="A97" s="152">
        <v>11</v>
      </c>
      <c r="B97" s="152" t="s">
        <v>237</v>
      </c>
      <c r="C97" s="152" t="s">
        <v>247</v>
      </c>
      <c r="D97" s="156" t="s">
        <v>739</v>
      </c>
      <c r="E97" s="73" t="s">
        <v>755</v>
      </c>
      <c r="F97" s="184">
        <v>2003</v>
      </c>
      <c r="G97" s="36">
        <v>161</v>
      </c>
      <c r="H97" s="204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225">
        <v>0</v>
      </c>
      <c r="X97" s="225">
        <v>0</v>
      </c>
      <c r="Y97" s="225">
        <v>0</v>
      </c>
      <c r="Z97" s="225">
        <v>0</v>
      </c>
      <c r="AA97" s="214"/>
      <c r="AB97" s="215"/>
    </row>
    <row r="98" spans="1:28" s="57" customFormat="1" ht="22.5">
      <c r="A98" s="152">
        <v>12</v>
      </c>
      <c r="B98" s="152" t="s">
        <v>237</v>
      </c>
      <c r="C98" s="152" t="s">
        <v>247</v>
      </c>
      <c r="D98" s="156" t="s">
        <v>740</v>
      </c>
      <c r="E98" s="237" t="s">
        <v>759</v>
      </c>
      <c r="F98" s="184">
        <v>2023</v>
      </c>
      <c r="G98" s="36">
        <v>3245.2</v>
      </c>
      <c r="H98" s="204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225">
        <v>1</v>
      </c>
      <c r="X98" s="225">
        <v>0</v>
      </c>
      <c r="Y98" s="225">
        <v>11</v>
      </c>
      <c r="Z98" s="225">
        <v>0</v>
      </c>
      <c r="AA98" s="214"/>
      <c r="AB98" s="215"/>
    </row>
    <row r="99" spans="1:28" s="57" customFormat="1" ht="20.100000000000001" customHeight="1">
      <c r="A99" s="152">
        <v>13</v>
      </c>
      <c r="B99" s="152" t="s">
        <v>237</v>
      </c>
      <c r="C99" s="152" t="s">
        <v>247</v>
      </c>
      <c r="D99" s="156" t="s">
        <v>741</v>
      </c>
      <c r="E99" s="73" t="s">
        <v>1018</v>
      </c>
      <c r="F99" s="184">
        <v>2003</v>
      </c>
      <c r="G99" s="55">
        <v>1311.3</v>
      </c>
      <c r="H99" s="338"/>
      <c r="I99" s="338"/>
      <c r="J99" s="338"/>
      <c r="K99" s="338"/>
      <c r="L99" s="338"/>
      <c r="M99" s="338"/>
      <c r="N99" s="338">
        <v>13</v>
      </c>
      <c r="O99" s="338"/>
      <c r="P99" s="338"/>
      <c r="Q99" s="338"/>
      <c r="R99" s="338"/>
      <c r="S99" s="338"/>
      <c r="T99" s="338"/>
      <c r="U99" s="338"/>
      <c r="V99" s="338"/>
      <c r="W99" s="338">
        <v>9</v>
      </c>
      <c r="X99" s="338"/>
      <c r="Y99" s="338"/>
      <c r="Z99" s="338"/>
      <c r="AA99" s="214"/>
      <c r="AB99" s="215"/>
    </row>
    <row r="100" spans="1:28" s="57" customFormat="1" ht="20.100000000000001" customHeight="1">
      <c r="A100" s="152">
        <v>14</v>
      </c>
      <c r="B100" s="152" t="s">
        <v>237</v>
      </c>
      <c r="C100" s="152" t="s">
        <v>247</v>
      </c>
      <c r="D100" s="156" t="s">
        <v>742</v>
      </c>
      <c r="E100" s="73" t="s">
        <v>1017</v>
      </c>
      <c r="F100" s="184">
        <v>2023</v>
      </c>
      <c r="G100" s="55">
        <v>40</v>
      </c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  <c r="AA100" s="214"/>
      <c r="AB100" s="215"/>
    </row>
    <row r="101" spans="1:28" ht="20.100000000000001" customHeight="1">
      <c r="I101" s="31"/>
    </row>
    <row r="102" spans="1:28">
      <c r="I102" s="31"/>
    </row>
  </sheetData>
  <mergeCells count="19">
    <mergeCell ref="Z99:Z100"/>
    <mergeCell ref="T99:T100"/>
    <mergeCell ref="U99:U100"/>
    <mergeCell ref="V99:V100"/>
    <mergeCell ref="W99:W100"/>
    <mergeCell ref="X99:X100"/>
    <mergeCell ref="Y99:Y100"/>
    <mergeCell ref="N99:N100"/>
    <mergeCell ref="O99:O100"/>
    <mergeCell ref="P99:P100"/>
    <mergeCell ref="Q99:Q100"/>
    <mergeCell ref="R99:R100"/>
    <mergeCell ref="S99:S100"/>
    <mergeCell ref="H99:H100"/>
    <mergeCell ref="I99:I100"/>
    <mergeCell ref="J99:J100"/>
    <mergeCell ref="K99:K100"/>
    <mergeCell ref="L99:L100"/>
    <mergeCell ref="M99:M100"/>
  </mergeCells>
  <phoneticPr fontId="2" type="noConversion"/>
  <pageMargins left="0" right="0" top="0.74803149606299213" bottom="0.74803149606299213" header="0.31496062992125984" footer="0.31496062992125984"/>
  <pageSetup paperSize="8" scale="86" fitToWidth="2" fitToHeight="0" orientation="landscape" r:id="rId1"/>
  <headerFooter>
    <oddFooter xml:space="preserve">&amp;C동부권역 &amp;P/&amp;N </oddFooter>
  </headerFooter>
  <rowBreaks count="2" manualBreakCount="2">
    <brk id="34" max="27" man="1"/>
    <brk id="64" max="27" man="1"/>
  </rowBreaks>
  <colBreaks count="1" manualBreakCount="1">
    <brk id="17" max="10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B249F-2F36-4256-B58B-D67C4AF83472}">
  <sheetPr>
    <tabColor rgb="FFFFFF00"/>
    <pageSetUpPr fitToPage="1"/>
  </sheetPr>
  <dimension ref="A1:AC96"/>
  <sheetViews>
    <sheetView view="pageBreakPreview" zoomScale="115" zoomScaleNormal="70" zoomScaleSheetLayoutView="115" workbookViewId="0">
      <pane xSplit="7" ySplit="4" topLeftCell="Q71" activePane="bottomRight" state="frozen"/>
      <selection activeCell="D34" sqref="D34"/>
      <selection pane="topRight" activeCell="D34" sqref="D34"/>
      <selection pane="bottomLeft" activeCell="D34" sqref="D34"/>
      <selection pane="bottomRight" activeCell="D40" sqref="D40"/>
    </sheetView>
  </sheetViews>
  <sheetFormatPr defaultRowHeight="10.5"/>
  <cols>
    <col min="1" max="1" width="5.375" style="2" bestFit="1" customWidth="1"/>
    <col min="2" max="2" width="7" style="16" bestFit="1" customWidth="1"/>
    <col min="3" max="3" width="13.125" style="16" bestFit="1" customWidth="1"/>
    <col min="4" max="4" width="21.375" style="14" customWidth="1"/>
    <col min="5" max="5" width="25.625" style="14" customWidth="1"/>
    <col min="6" max="6" width="7" style="16" bestFit="1" customWidth="1"/>
    <col min="7" max="7" width="7.875" style="38" bestFit="1" customWidth="1"/>
    <col min="8" max="9" width="7.5" style="2" customWidth="1"/>
    <col min="10" max="17" width="9" style="2" customWidth="1"/>
    <col min="18" max="18" width="7.5" style="2" customWidth="1"/>
    <col min="19" max="22" width="9" style="2"/>
    <col min="23" max="24" width="10" style="2" customWidth="1"/>
    <col min="25" max="16384" width="9" style="2"/>
  </cols>
  <sheetData>
    <row r="1" spans="1:27" ht="33" customHeight="1">
      <c r="A1" s="3" t="s">
        <v>244</v>
      </c>
      <c r="B1" s="15"/>
      <c r="C1" s="15"/>
      <c r="D1" s="1"/>
      <c r="E1" s="1"/>
      <c r="F1" s="15"/>
      <c r="G1" s="37"/>
      <c r="H1" s="1"/>
      <c r="I1" s="35"/>
    </row>
    <row r="2" spans="1:27" s="76" customFormat="1" ht="20.100000000000001" customHeight="1">
      <c r="A2" s="120" t="s">
        <v>5</v>
      </c>
      <c r="B2" s="120" t="s">
        <v>241</v>
      </c>
      <c r="C2" s="120" t="s">
        <v>239</v>
      </c>
      <c r="D2" s="121" t="s">
        <v>0</v>
      </c>
      <c r="E2" s="122" t="s">
        <v>174</v>
      </c>
      <c r="F2" s="122" t="s">
        <v>7</v>
      </c>
      <c r="G2" s="123" t="s">
        <v>175</v>
      </c>
      <c r="H2" s="123" t="s">
        <v>469</v>
      </c>
      <c r="I2" s="123" t="s">
        <v>469</v>
      </c>
      <c r="J2" s="123" t="s">
        <v>470</v>
      </c>
      <c r="K2" s="123" t="s">
        <v>470</v>
      </c>
      <c r="L2" s="123" t="s">
        <v>470</v>
      </c>
      <c r="M2" s="123" t="s">
        <v>470</v>
      </c>
      <c r="N2" s="123" t="s">
        <v>470</v>
      </c>
      <c r="O2" s="123" t="s">
        <v>471</v>
      </c>
      <c r="P2" s="123" t="s">
        <v>471</v>
      </c>
      <c r="Q2" s="123" t="s">
        <v>471</v>
      </c>
      <c r="R2" s="123" t="s">
        <v>480</v>
      </c>
      <c r="S2" s="123" t="s">
        <v>482</v>
      </c>
      <c r="T2" s="123" t="s">
        <v>482</v>
      </c>
      <c r="U2" s="123" t="s">
        <v>482</v>
      </c>
      <c r="V2" s="123" t="s">
        <v>486</v>
      </c>
      <c r="W2" s="123" t="s">
        <v>486</v>
      </c>
      <c r="X2" s="123" t="s">
        <v>486</v>
      </c>
      <c r="Y2" s="123" t="s">
        <v>486</v>
      </c>
      <c r="Z2" s="123" t="s">
        <v>486</v>
      </c>
      <c r="AA2" s="123" t="s">
        <v>489</v>
      </c>
    </row>
    <row r="3" spans="1:27" s="76" customFormat="1" ht="20.100000000000001" customHeight="1">
      <c r="A3" s="124"/>
      <c r="B3" s="124"/>
      <c r="C3" s="124"/>
      <c r="D3" s="125"/>
      <c r="E3" s="126"/>
      <c r="F3" s="126"/>
      <c r="G3" s="127"/>
      <c r="H3" s="127" t="s">
        <v>468</v>
      </c>
      <c r="I3" s="127" t="s">
        <v>490</v>
      </c>
      <c r="J3" s="127" t="s">
        <v>472</v>
      </c>
      <c r="K3" s="127" t="s">
        <v>473</v>
      </c>
      <c r="L3" s="127" t="s">
        <v>474</v>
      </c>
      <c r="M3" s="127" t="s">
        <v>475</v>
      </c>
      <c r="N3" s="127" t="s">
        <v>476</v>
      </c>
      <c r="O3" s="127" t="s">
        <v>477</v>
      </c>
      <c r="P3" s="127" t="s">
        <v>478</v>
      </c>
      <c r="Q3" s="127" t="s">
        <v>479</v>
      </c>
      <c r="R3" s="127" t="s">
        <v>494</v>
      </c>
      <c r="S3" s="127" t="s">
        <v>483</v>
      </c>
      <c r="T3" s="127" t="s">
        <v>484</v>
      </c>
      <c r="U3" s="127" t="s">
        <v>485</v>
      </c>
      <c r="V3" s="127" t="s">
        <v>491</v>
      </c>
      <c r="W3" s="127" t="s">
        <v>492</v>
      </c>
      <c r="X3" s="127" t="s">
        <v>493</v>
      </c>
      <c r="Y3" s="127" t="s">
        <v>487</v>
      </c>
      <c r="Z3" s="127" t="s">
        <v>488</v>
      </c>
      <c r="AA3" s="127"/>
    </row>
    <row r="4" spans="1:27" s="218" customFormat="1" ht="20.100000000000001" customHeight="1">
      <c r="A4" s="404">
        <f>SUM(A5,A20,A26,A28,A30,A32,A34,A36,A38,A41,A45,A74)</f>
        <v>57</v>
      </c>
      <c r="B4" s="405"/>
      <c r="C4" s="405"/>
      <c r="D4" s="405"/>
      <c r="E4" s="405"/>
      <c r="F4" s="405"/>
      <c r="G4" s="228">
        <f t="shared" ref="G4:Z4" si="0">SUM(G5,G20,G26,G28,G30,G32,G34,G36,G38,G41,G45,G74)</f>
        <v>833775.39999999991</v>
      </c>
      <c r="H4" s="228">
        <f t="shared" si="0"/>
        <v>14</v>
      </c>
      <c r="I4" s="228">
        <f t="shared" si="0"/>
        <v>1</v>
      </c>
      <c r="J4" s="228">
        <f t="shared" si="0"/>
        <v>6</v>
      </c>
      <c r="K4" s="228">
        <f t="shared" si="0"/>
        <v>102</v>
      </c>
      <c r="L4" s="228">
        <f t="shared" si="0"/>
        <v>14</v>
      </c>
      <c r="M4" s="228">
        <f t="shared" si="0"/>
        <v>332</v>
      </c>
      <c r="N4" s="228">
        <f t="shared" si="0"/>
        <v>270</v>
      </c>
      <c r="O4" s="228">
        <f t="shared" si="0"/>
        <v>12</v>
      </c>
      <c r="P4" s="228">
        <f t="shared" si="0"/>
        <v>8</v>
      </c>
      <c r="Q4" s="228">
        <f t="shared" si="0"/>
        <v>0</v>
      </c>
      <c r="R4" s="228">
        <f t="shared" si="0"/>
        <v>126</v>
      </c>
      <c r="S4" s="228">
        <f t="shared" si="0"/>
        <v>8</v>
      </c>
      <c r="T4" s="228">
        <f t="shared" si="0"/>
        <v>8</v>
      </c>
      <c r="U4" s="228">
        <f t="shared" si="0"/>
        <v>1</v>
      </c>
      <c r="V4" s="228">
        <f t="shared" si="0"/>
        <v>5</v>
      </c>
      <c r="W4" s="228">
        <f t="shared" si="0"/>
        <v>1785</v>
      </c>
      <c r="X4" s="228">
        <f t="shared" si="0"/>
        <v>14</v>
      </c>
      <c r="Y4" s="228">
        <f t="shared" si="0"/>
        <v>593</v>
      </c>
      <c r="Z4" s="228">
        <f t="shared" si="0"/>
        <v>551</v>
      </c>
      <c r="AA4" s="405"/>
    </row>
    <row r="5" spans="1:27" s="217" customFormat="1" ht="20.100000000000001" customHeight="1">
      <c r="A5" s="133">
        <f>COUNT(A6:A18)</f>
        <v>12</v>
      </c>
      <c r="B5" s="406" t="s">
        <v>242</v>
      </c>
      <c r="C5" s="406"/>
      <c r="D5" s="407"/>
      <c r="E5" s="408"/>
      <c r="F5" s="408"/>
      <c r="G5" s="383">
        <f t="shared" ref="G5:AA5" si="1">SUM(G6:G19)</f>
        <v>645465.19999999995</v>
      </c>
      <c r="H5" s="383">
        <f t="shared" si="1"/>
        <v>9</v>
      </c>
      <c r="I5" s="383">
        <f t="shared" si="1"/>
        <v>1</v>
      </c>
      <c r="J5" s="383">
        <f t="shared" si="1"/>
        <v>5</v>
      </c>
      <c r="K5" s="383">
        <f t="shared" si="1"/>
        <v>74</v>
      </c>
      <c r="L5" s="383">
        <f t="shared" si="1"/>
        <v>4</v>
      </c>
      <c r="M5" s="383">
        <f t="shared" si="1"/>
        <v>190</v>
      </c>
      <c r="N5" s="383">
        <f t="shared" si="1"/>
        <v>164</v>
      </c>
      <c r="O5" s="383">
        <f t="shared" si="1"/>
        <v>6</v>
      </c>
      <c r="P5" s="383">
        <f t="shared" si="1"/>
        <v>3</v>
      </c>
      <c r="Q5" s="383">
        <f t="shared" si="1"/>
        <v>0</v>
      </c>
      <c r="R5" s="383">
        <f t="shared" si="1"/>
        <v>103</v>
      </c>
      <c r="S5" s="383">
        <f t="shared" si="1"/>
        <v>5</v>
      </c>
      <c r="T5" s="383">
        <f t="shared" si="1"/>
        <v>4</v>
      </c>
      <c r="U5" s="383">
        <f t="shared" si="1"/>
        <v>1</v>
      </c>
      <c r="V5" s="383">
        <f t="shared" si="1"/>
        <v>4</v>
      </c>
      <c r="W5" s="383">
        <f t="shared" si="1"/>
        <v>1153</v>
      </c>
      <c r="X5" s="383">
        <f t="shared" si="1"/>
        <v>8</v>
      </c>
      <c r="Y5" s="383">
        <f t="shared" si="1"/>
        <v>521</v>
      </c>
      <c r="Z5" s="383">
        <f t="shared" si="1"/>
        <v>202</v>
      </c>
      <c r="AA5" s="383">
        <f t="shared" si="1"/>
        <v>0</v>
      </c>
    </row>
    <row r="6" spans="1:27" s="95" customFormat="1" ht="20.100000000000001" customHeight="1">
      <c r="A6" s="153">
        <v>1</v>
      </c>
      <c r="B6" s="153" t="s">
        <v>231</v>
      </c>
      <c r="C6" s="153" t="s">
        <v>211</v>
      </c>
      <c r="D6" s="142" t="s">
        <v>176</v>
      </c>
      <c r="E6" s="142" t="s">
        <v>177</v>
      </c>
      <c r="F6" s="140">
        <v>2008</v>
      </c>
      <c r="G6" s="138">
        <v>11841.2</v>
      </c>
      <c r="H6" s="138"/>
      <c r="I6" s="138"/>
      <c r="J6" s="138"/>
      <c r="K6" s="138">
        <v>2</v>
      </c>
      <c r="L6" s="138"/>
      <c r="M6" s="138">
        <v>6</v>
      </c>
      <c r="N6" s="138">
        <v>6</v>
      </c>
      <c r="O6" s="138"/>
      <c r="P6" s="138"/>
      <c r="Q6" s="138"/>
      <c r="R6" s="138">
        <v>7</v>
      </c>
      <c r="S6" s="138"/>
      <c r="T6" s="138"/>
      <c r="U6" s="138"/>
      <c r="V6" s="138"/>
      <c r="W6" s="138">
        <v>39</v>
      </c>
      <c r="X6" s="138">
        <v>4</v>
      </c>
      <c r="Y6" s="138" t="s">
        <v>1026</v>
      </c>
      <c r="Z6" s="138"/>
      <c r="AA6" s="178"/>
    </row>
    <row r="7" spans="1:27" s="95" customFormat="1" ht="20.100000000000001" customHeight="1">
      <c r="A7" s="153">
        <v>2</v>
      </c>
      <c r="B7" s="153" t="s">
        <v>231</v>
      </c>
      <c r="C7" s="153" t="s">
        <v>211</v>
      </c>
      <c r="D7" s="409" t="s">
        <v>1027</v>
      </c>
      <c r="E7" s="142" t="s">
        <v>609</v>
      </c>
      <c r="F7" s="140">
        <v>2008</v>
      </c>
      <c r="G7" s="138">
        <v>14768.4</v>
      </c>
      <c r="H7" s="138">
        <v>2</v>
      </c>
      <c r="I7" s="138"/>
      <c r="J7" s="138"/>
      <c r="K7" s="138">
        <v>8</v>
      </c>
      <c r="L7" s="138">
        <v>2</v>
      </c>
      <c r="M7" s="138">
        <v>45</v>
      </c>
      <c r="N7" s="138">
        <v>18</v>
      </c>
      <c r="O7" s="138">
        <v>1</v>
      </c>
      <c r="P7" s="138">
        <v>1</v>
      </c>
      <c r="Q7" s="138"/>
      <c r="R7" s="138">
        <v>8</v>
      </c>
      <c r="S7" s="138">
        <v>1</v>
      </c>
      <c r="T7" s="138">
        <v>1</v>
      </c>
      <c r="U7" s="138"/>
      <c r="V7" s="138"/>
      <c r="W7" s="138">
        <v>407</v>
      </c>
      <c r="X7" s="138"/>
      <c r="Y7" s="138">
        <v>58</v>
      </c>
      <c r="Z7" s="138">
        <v>78</v>
      </c>
      <c r="AA7" s="178"/>
    </row>
    <row r="8" spans="1:27" s="95" customFormat="1" ht="20.100000000000001" customHeight="1">
      <c r="A8" s="153">
        <v>3</v>
      </c>
      <c r="B8" s="153" t="s">
        <v>231</v>
      </c>
      <c r="C8" s="153" t="s">
        <v>211</v>
      </c>
      <c r="D8" s="142" t="s">
        <v>178</v>
      </c>
      <c r="E8" s="142" t="s">
        <v>179</v>
      </c>
      <c r="F8" s="140">
        <v>2008</v>
      </c>
      <c r="G8" s="138">
        <v>10726.7</v>
      </c>
      <c r="H8" s="138"/>
      <c r="I8" s="138"/>
      <c r="J8" s="138">
        <v>1</v>
      </c>
      <c r="K8" s="138">
        <v>5</v>
      </c>
      <c r="L8" s="138"/>
      <c r="M8" s="138">
        <v>18</v>
      </c>
      <c r="N8" s="138">
        <v>12</v>
      </c>
      <c r="O8" s="138">
        <v>2</v>
      </c>
      <c r="P8" s="138"/>
      <c r="Q8" s="138"/>
      <c r="R8" s="138">
        <v>11</v>
      </c>
      <c r="S8" s="138"/>
      <c r="T8" s="138"/>
      <c r="U8" s="138"/>
      <c r="V8" s="138"/>
      <c r="W8" s="138">
        <v>133</v>
      </c>
      <c r="X8" s="138"/>
      <c r="Y8" s="138">
        <v>52</v>
      </c>
      <c r="Z8" s="138">
        <v>68</v>
      </c>
      <c r="AA8" s="178"/>
    </row>
    <row r="9" spans="1:27" s="95" customFormat="1" ht="20.100000000000001" customHeight="1">
      <c r="A9" s="153">
        <v>4</v>
      </c>
      <c r="B9" s="153" t="s">
        <v>231</v>
      </c>
      <c r="C9" s="153" t="s">
        <v>211</v>
      </c>
      <c r="D9" s="142" t="s">
        <v>583</v>
      </c>
      <c r="E9" s="142" t="s">
        <v>180</v>
      </c>
      <c r="F9" s="140">
        <v>2008</v>
      </c>
      <c r="G9" s="138">
        <v>99329.3</v>
      </c>
      <c r="H9" s="138">
        <v>2</v>
      </c>
      <c r="I9" s="138"/>
      <c r="J9" s="138">
        <v>2</v>
      </c>
      <c r="K9" s="138">
        <v>13</v>
      </c>
      <c r="L9" s="138"/>
      <c r="M9" s="138">
        <v>9</v>
      </c>
      <c r="N9" s="138">
        <v>45</v>
      </c>
      <c r="O9" s="138">
        <v>2</v>
      </c>
      <c r="P9" s="138"/>
      <c r="Q9" s="138"/>
      <c r="R9" s="138">
        <v>17</v>
      </c>
      <c r="S9" s="138">
        <v>1</v>
      </c>
      <c r="T9" s="138"/>
      <c r="U9" s="138">
        <v>1</v>
      </c>
      <c r="V9" s="138"/>
      <c r="W9" s="138">
        <v>98</v>
      </c>
      <c r="X9" s="138"/>
      <c r="Y9" s="138">
        <v>179</v>
      </c>
      <c r="Z9" s="138">
        <v>13</v>
      </c>
      <c r="AA9" s="178"/>
    </row>
    <row r="10" spans="1:27" s="95" customFormat="1" ht="20.100000000000001" customHeight="1">
      <c r="A10" s="153">
        <v>5</v>
      </c>
      <c r="B10" s="153" t="s">
        <v>231</v>
      </c>
      <c r="C10" s="153" t="s">
        <v>211</v>
      </c>
      <c r="D10" s="142" t="s">
        <v>187</v>
      </c>
      <c r="E10" s="142" t="s">
        <v>188</v>
      </c>
      <c r="F10" s="140">
        <v>2008</v>
      </c>
      <c r="G10" s="138">
        <v>243926.1</v>
      </c>
      <c r="H10" s="138">
        <v>2</v>
      </c>
      <c r="I10" s="138"/>
      <c r="J10" s="138">
        <v>1</v>
      </c>
      <c r="K10" s="138">
        <v>8</v>
      </c>
      <c r="L10" s="138"/>
      <c r="M10" s="138">
        <v>26</v>
      </c>
      <c r="N10" s="138">
        <v>26</v>
      </c>
      <c r="O10" s="138"/>
      <c r="P10" s="138">
        <v>2</v>
      </c>
      <c r="Q10" s="138"/>
      <c r="R10" s="138">
        <v>5</v>
      </c>
      <c r="S10" s="138"/>
      <c r="T10" s="138">
        <v>1</v>
      </c>
      <c r="U10" s="138"/>
      <c r="V10" s="138">
        <v>1</v>
      </c>
      <c r="W10" s="138">
        <v>58</v>
      </c>
      <c r="X10" s="138"/>
      <c r="Y10" s="138">
        <v>70</v>
      </c>
      <c r="Z10" s="138"/>
      <c r="AA10" s="178"/>
    </row>
    <row r="11" spans="1:27" s="57" customFormat="1" ht="20.100000000000001" customHeight="1">
      <c r="A11" s="153">
        <v>6</v>
      </c>
      <c r="B11" s="153" t="s">
        <v>231</v>
      </c>
      <c r="C11" s="153" t="s">
        <v>211</v>
      </c>
      <c r="D11" s="142" t="s">
        <v>189</v>
      </c>
      <c r="E11" s="142" t="s">
        <v>190</v>
      </c>
      <c r="F11" s="140">
        <v>2008</v>
      </c>
      <c r="G11" s="138">
        <v>60075.3</v>
      </c>
      <c r="H11" s="138"/>
      <c r="I11" s="138"/>
      <c r="J11" s="138"/>
      <c r="K11" s="138">
        <v>2</v>
      </c>
      <c r="L11" s="138">
        <v>1</v>
      </c>
      <c r="M11" s="138"/>
      <c r="N11" s="138">
        <v>6</v>
      </c>
      <c r="O11" s="138"/>
      <c r="P11" s="138"/>
      <c r="Q11" s="138"/>
      <c r="R11" s="138"/>
      <c r="S11" s="138"/>
      <c r="T11" s="138">
        <v>1</v>
      </c>
      <c r="U11" s="138"/>
      <c r="V11" s="138">
        <v>1</v>
      </c>
      <c r="W11" s="138">
        <v>73</v>
      </c>
      <c r="X11" s="138"/>
      <c r="Y11" s="138">
        <v>39</v>
      </c>
      <c r="Z11" s="138"/>
      <c r="AA11" s="178"/>
    </row>
    <row r="12" spans="1:27" s="95" customFormat="1" ht="20.100000000000001" customHeight="1">
      <c r="A12" s="153">
        <v>7</v>
      </c>
      <c r="B12" s="153" t="s">
        <v>231</v>
      </c>
      <c r="C12" s="153" t="s">
        <v>211</v>
      </c>
      <c r="D12" s="142" t="s">
        <v>191</v>
      </c>
      <c r="E12" s="142" t="s">
        <v>192</v>
      </c>
      <c r="F12" s="140">
        <v>2008</v>
      </c>
      <c r="G12" s="138">
        <v>13590.2</v>
      </c>
      <c r="H12" s="138">
        <v>2</v>
      </c>
      <c r="I12" s="138"/>
      <c r="J12" s="138"/>
      <c r="K12" s="138">
        <v>12</v>
      </c>
      <c r="L12" s="138">
        <v>1</v>
      </c>
      <c r="M12" s="138">
        <v>21</v>
      </c>
      <c r="N12" s="138">
        <v>6</v>
      </c>
      <c r="O12" s="138"/>
      <c r="P12" s="138"/>
      <c r="Q12" s="138"/>
      <c r="R12" s="138">
        <v>12</v>
      </c>
      <c r="S12" s="255">
        <v>1</v>
      </c>
      <c r="T12" s="138"/>
      <c r="U12" s="138"/>
      <c r="V12" s="138"/>
      <c r="W12" s="138">
        <v>55</v>
      </c>
      <c r="X12" s="138"/>
      <c r="Y12" s="138">
        <v>32</v>
      </c>
      <c r="Z12" s="138">
        <v>23</v>
      </c>
      <c r="AA12" s="178"/>
    </row>
    <row r="13" spans="1:27" s="95" customFormat="1" ht="20.100000000000001" customHeight="1">
      <c r="A13" s="153">
        <v>8</v>
      </c>
      <c r="B13" s="153" t="s">
        <v>231</v>
      </c>
      <c r="C13" s="153" t="s">
        <v>211</v>
      </c>
      <c r="D13" s="142" t="s">
        <v>193</v>
      </c>
      <c r="E13" s="142" t="s">
        <v>194</v>
      </c>
      <c r="F13" s="140">
        <v>2008</v>
      </c>
      <c r="G13" s="138">
        <v>19678.8</v>
      </c>
      <c r="H13" s="138"/>
      <c r="I13" s="138"/>
      <c r="J13" s="138"/>
      <c r="K13" s="138">
        <v>1</v>
      </c>
      <c r="L13" s="138"/>
      <c r="M13" s="138"/>
      <c r="N13" s="138">
        <v>8</v>
      </c>
      <c r="O13" s="138"/>
      <c r="P13" s="138"/>
      <c r="Q13" s="138"/>
      <c r="R13" s="138">
        <v>5</v>
      </c>
      <c r="S13" s="138"/>
      <c r="T13" s="138"/>
      <c r="U13" s="138"/>
      <c r="V13" s="138"/>
      <c r="W13" s="138">
        <v>24</v>
      </c>
      <c r="X13" s="138"/>
      <c r="Y13" s="138"/>
      <c r="Z13" s="138"/>
      <c r="AA13" s="178"/>
    </row>
    <row r="14" spans="1:27" s="95" customFormat="1" ht="20.100000000000001" customHeight="1">
      <c r="A14" s="153">
        <v>9</v>
      </c>
      <c r="B14" s="153" t="s">
        <v>231</v>
      </c>
      <c r="C14" s="153" t="s">
        <v>211</v>
      </c>
      <c r="D14" s="142" t="s">
        <v>195</v>
      </c>
      <c r="E14" s="142" t="s">
        <v>610</v>
      </c>
      <c r="F14" s="140">
        <v>2008</v>
      </c>
      <c r="G14" s="138">
        <v>46916.9</v>
      </c>
      <c r="H14" s="138"/>
      <c r="I14" s="138"/>
      <c r="J14" s="138">
        <v>1</v>
      </c>
      <c r="K14" s="138">
        <v>5</v>
      </c>
      <c r="L14" s="138"/>
      <c r="M14" s="138">
        <v>12</v>
      </c>
      <c r="N14" s="138">
        <v>7</v>
      </c>
      <c r="O14" s="138"/>
      <c r="P14" s="138"/>
      <c r="Q14" s="138"/>
      <c r="R14" s="138">
        <v>11</v>
      </c>
      <c r="S14" s="138"/>
      <c r="T14" s="138">
        <v>1</v>
      </c>
      <c r="U14" s="138"/>
      <c r="V14" s="138">
        <v>1</v>
      </c>
      <c r="W14" s="138">
        <v>46</v>
      </c>
      <c r="X14" s="138"/>
      <c r="Y14" s="138"/>
      <c r="Z14" s="138"/>
      <c r="AA14" s="178"/>
    </row>
    <row r="15" spans="1:27" s="173" customFormat="1" ht="20.100000000000001" customHeight="1">
      <c r="A15" s="153">
        <v>10</v>
      </c>
      <c r="B15" s="153" t="s">
        <v>231</v>
      </c>
      <c r="C15" s="153" t="s">
        <v>211</v>
      </c>
      <c r="D15" s="142" t="s">
        <v>910</v>
      </c>
      <c r="E15" s="142" t="s">
        <v>909</v>
      </c>
      <c r="F15" s="140">
        <v>2023</v>
      </c>
      <c r="G15" s="138">
        <v>10792</v>
      </c>
      <c r="H15" s="138"/>
      <c r="I15" s="410"/>
      <c r="J15" s="138"/>
      <c r="K15" s="138"/>
      <c r="L15" s="138"/>
      <c r="M15" s="138">
        <v>8</v>
      </c>
      <c r="N15" s="138"/>
      <c r="O15" s="138"/>
      <c r="P15" s="138"/>
      <c r="Q15" s="138"/>
      <c r="R15" s="138">
        <v>2</v>
      </c>
      <c r="S15" s="138"/>
      <c r="T15" s="138"/>
      <c r="U15" s="138"/>
      <c r="V15" s="138"/>
      <c r="W15" s="138">
        <v>4</v>
      </c>
      <c r="X15" s="138">
        <v>4</v>
      </c>
      <c r="Y15" s="138">
        <v>66</v>
      </c>
      <c r="Z15" s="138">
        <v>20</v>
      </c>
      <c r="AA15" s="178"/>
    </row>
    <row r="16" spans="1:27" s="95" customFormat="1" ht="20.100000000000001" customHeight="1">
      <c r="A16" s="411" t="s">
        <v>860</v>
      </c>
      <c r="B16" s="153" t="s">
        <v>231</v>
      </c>
      <c r="C16" s="153" t="s">
        <v>919</v>
      </c>
      <c r="D16" s="142" t="s">
        <v>921</v>
      </c>
      <c r="E16" s="142" t="s">
        <v>918</v>
      </c>
      <c r="F16" s="140">
        <v>2008</v>
      </c>
      <c r="G16" s="412">
        <f>15218.8+40508.9</f>
        <v>55727.7</v>
      </c>
      <c r="H16" s="138">
        <v>1</v>
      </c>
      <c r="I16" s="138">
        <v>1</v>
      </c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78"/>
    </row>
    <row r="17" spans="1:29" s="95" customFormat="1" ht="20.100000000000001" customHeight="1">
      <c r="A17" s="411">
        <v>11</v>
      </c>
      <c r="B17" s="153" t="s">
        <v>231</v>
      </c>
      <c r="C17" s="153" t="s">
        <v>211</v>
      </c>
      <c r="D17" s="142" t="s">
        <v>1028</v>
      </c>
      <c r="E17" s="142" t="s">
        <v>1029</v>
      </c>
      <c r="F17" s="140">
        <v>2025</v>
      </c>
      <c r="G17" s="412">
        <v>12358.6</v>
      </c>
      <c r="H17" s="138"/>
      <c r="I17" s="138"/>
      <c r="J17" s="138"/>
      <c r="K17" s="138">
        <v>2</v>
      </c>
      <c r="L17" s="138"/>
      <c r="M17" s="138">
        <v>15</v>
      </c>
      <c r="N17" s="138">
        <v>6</v>
      </c>
      <c r="O17" s="138"/>
      <c r="P17" s="138"/>
      <c r="Q17" s="138"/>
      <c r="R17" s="138"/>
      <c r="S17" s="138"/>
      <c r="T17" s="138"/>
      <c r="U17" s="138"/>
      <c r="V17" s="138"/>
      <c r="W17" s="138">
        <v>23</v>
      </c>
      <c r="X17" s="138"/>
      <c r="Y17" s="138">
        <v>23</v>
      </c>
      <c r="Z17" s="138"/>
      <c r="AA17" s="178"/>
    </row>
    <row r="18" spans="1:29" s="95" customFormat="1" ht="20.100000000000001" customHeight="1">
      <c r="A18" s="411">
        <v>12</v>
      </c>
      <c r="B18" s="153" t="s">
        <v>231</v>
      </c>
      <c r="C18" s="153" t="s">
        <v>211</v>
      </c>
      <c r="D18" s="142" t="s">
        <v>1030</v>
      </c>
      <c r="E18" s="142" t="s">
        <v>1031</v>
      </c>
      <c r="F18" s="140">
        <v>2025</v>
      </c>
      <c r="G18" s="412">
        <v>45734</v>
      </c>
      <c r="H18" s="138"/>
      <c r="I18" s="138"/>
      <c r="J18" s="138"/>
      <c r="K18" s="138">
        <v>16</v>
      </c>
      <c r="L18" s="138"/>
      <c r="M18" s="138">
        <v>30</v>
      </c>
      <c r="N18" s="138">
        <v>24</v>
      </c>
      <c r="O18" s="138">
        <v>1</v>
      </c>
      <c r="P18" s="138"/>
      <c r="Q18" s="138"/>
      <c r="R18" s="138">
        <v>25</v>
      </c>
      <c r="S18" s="138">
        <v>2</v>
      </c>
      <c r="T18" s="138"/>
      <c r="U18" s="138"/>
      <c r="V18" s="138">
        <v>1</v>
      </c>
      <c r="W18" s="138">
        <v>193</v>
      </c>
      <c r="X18" s="138"/>
      <c r="Y18" s="138">
        <v>2</v>
      </c>
      <c r="Z18" s="138"/>
      <c r="AA18" s="178"/>
    </row>
    <row r="19" spans="1:29" s="95" customFormat="1" ht="20.100000000000001" customHeight="1">
      <c r="A19" s="290"/>
      <c r="B19" s="152"/>
      <c r="C19" s="152"/>
      <c r="D19" s="65"/>
      <c r="E19" s="65"/>
      <c r="F19" s="60"/>
      <c r="G19" s="376"/>
      <c r="H19" s="55"/>
      <c r="I19" s="55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78"/>
    </row>
    <row r="20" spans="1:29" s="50" customFormat="1" ht="20.100000000000001" customHeight="1">
      <c r="A20" s="150">
        <f>COUNT(A21:A25)</f>
        <v>5</v>
      </c>
      <c r="B20" s="150" t="s">
        <v>232</v>
      </c>
      <c r="C20" s="150"/>
      <c r="D20" s="151"/>
      <c r="E20" s="51"/>
      <c r="F20" s="52"/>
      <c r="G20" s="147">
        <f>SUM(G21:G25)</f>
        <v>8969.7000000000007</v>
      </c>
      <c r="H20" s="147">
        <f>SUM(H21:H25)</f>
        <v>1</v>
      </c>
      <c r="I20" s="147">
        <f t="shared" ref="I20:AA20" si="2">SUM(I21:I25)</f>
        <v>0</v>
      </c>
      <c r="J20" s="147">
        <f t="shared" si="2"/>
        <v>0</v>
      </c>
      <c r="K20" s="147">
        <f t="shared" si="2"/>
        <v>1</v>
      </c>
      <c r="L20" s="147">
        <f t="shared" si="2"/>
        <v>2</v>
      </c>
      <c r="M20" s="147">
        <f t="shared" si="2"/>
        <v>11</v>
      </c>
      <c r="N20" s="147">
        <f t="shared" si="2"/>
        <v>0</v>
      </c>
      <c r="O20" s="147">
        <f t="shared" si="2"/>
        <v>6</v>
      </c>
      <c r="P20" s="147">
        <f t="shared" si="2"/>
        <v>5</v>
      </c>
      <c r="Q20" s="147">
        <f t="shared" si="2"/>
        <v>0</v>
      </c>
      <c r="R20" s="147">
        <f t="shared" si="2"/>
        <v>10</v>
      </c>
      <c r="S20" s="147">
        <f t="shared" si="2"/>
        <v>0</v>
      </c>
      <c r="T20" s="147">
        <f t="shared" si="2"/>
        <v>0</v>
      </c>
      <c r="U20" s="147">
        <f t="shared" si="2"/>
        <v>0</v>
      </c>
      <c r="V20" s="147">
        <f t="shared" si="2"/>
        <v>0</v>
      </c>
      <c r="W20" s="147">
        <f t="shared" si="2"/>
        <v>32</v>
      </c>
      <c r="X20" s="147">
        <f t="shared" si="2"/>
        <v>6</v>
      </c>
      <c r="Y20" s="147">
        <f t="shared" si="2"/>
        <v>0</v>
      </c>
      <c r="Z20" s="147">
        <f t="shared" si="2"/>
        <v>0</v>
      </c>
      <c r="AA20" s="147">
        <f t="shared" si="2"/>
        <v>0</v>
      </c>
    </row>
    <row r="21" spans="1:29" s="50" customFormat="1" ht="20.100000000000001" customHeight="1">
      <c r="A21" s="152">
        <v>1</v>
      </c>
      <c r="B21" s="152" t="s">
        <v>232</v>
      </c>
      <c r="C21" s="152" t="s">
        <v>211</v>
      </c>
      <c r="D21" s="70" t="s">
        <v>8</v>
      </c>
      <c r="E21" s="59" t="s">
        <v>124</v>
      </c>
      <c r="F21" s="60">
        <v>2008</v>
      </c>
      <c r="G21" s="55">
        <v>1593.8</v>
      </c>
      <c r="H21" s="55"/>
      <c r="I21" s="55"/>
      <c r="J21" s="230"/>
      <c r="K21" s="230"/>
      <c r="L21" s="230">
        <v>1</v>
      </c>
      <c r="M21" s="230">
        <v>6</v>
      </c>
      <c r="N21" s="230"/>
      <c r="O21" s="230">
        <v>1</v>
      </c>
      <c r="P21" s="230"/>
      <c r="Q21" s="230"/>
      <c r="R21" s="230"/>
      <c r="S21" s="230"/>
      <c r="T21" s="230"/>
      <c r="U21" s="230"/>
      <c r="V21" s="230"/>
      <c r="W21" s="230">
        <v>6</v>
      </c>
      <c r="X21" s="230">
        <v>1</v>
      </c>
      <c r="Y21" s="230"/>
      <c r="Z21" s="230"/>
      <c r="AA21" s="179"/>
    </row>
    <row r="22" spans="1:29" s="50" customFormat="1" ht="20.100000000000001" customHeight="1">
      <c r="A22" s="152">
        <v>2</v>
      </c>
      <c r="B22" s="152" t="s">
        <v>232</v>
      </c>
      <c r="C22" s="152" t="s">
        <v>211</v>
      </c>
      <c r="D22" s="70" t="s">
        <v>9</v>
      </c>
      <c r="E22" s="59" t="s">
        <v>125</v>
      </c>
      <c r="F22" s="60">
        <v>2008</v>
      </c>
      <c r="G22" s="55">
        <v>1514.9</v>
      </c>
      <c r="H22" s="55">
        <v>1</v>
      </c>
      <c r="I22" s="55"/>
      <c r="J22" s="230"/>
      <c r="K22" s="230"/>
      <c r="L22" s="230">
        <v>1</v>
      </c>
      <c r="M22" s="230">
        <v>2</v>
      </c>
      <c r="N22" s="230"/>
      <c r="O22" s="230">
        <v>1</v>
      </c>
      <c r="P22" s="230"/>
      <c r="Q22" s="230"/>
      <c r="R22" s="230">
        <v>4</v>
      </c>
      <c r="S22" s="230"/>
      <c r="T22" s="230"/>
      <c r="U22" s="230"/>
      <c r="V22" s="230"/>
      <c r="W22" s="230">
        <v>4</v>
      </c>
      <c r="X22" s="230">
        <v>3</v>
      </c>
      <c r="Y22" s="230"/>
      <c r="Z22" s="230"/>
      <c r="AA22" s="179"/>
    </row>
    <row r="23" spans="1:29" s="50" customFormat="1" ht="20.100000000000001" customHeight="1">
      <c r="A23" s="152">
        <v>3</v>
      </c>
      <c r="B23" s="152" t="s">
        <v>232</v>
      </c>
      <c r="C23" s="152" t="s">
        <v>211</v>
      </c>
      <c r="D23" s="70" t="s">
        <v>10</v>
      </c>
      <c r="E23" s="59" t="s">
        <v>123</v>
      </c>
      <c r="F23" s="60">
        <v>2008</v>
      </c>
      <c r="G23" s="55">
        <v>2213</v>
      </c>
      <c r="H23" s="55"/>
      <c r="I23" s="55"/>
      <c r="J23" s="230"/>
      <c r="K23" s="230">
        <v>1</v>
      </c>
      <c r="L23" s="230"/>
      <c r="M23" s="230">
        <v>3</v>
      </c>
      <c r="N23" s="230"/>
      <c r="O23" s="230">
        <v>1</v>
      </c>
      <c r="P23" s="230">
        <v>1</v>
      </c>
      <c r="Q23" s="230"/>
      <c r="R23" s="230">
        <v>6</v>
      </c>
      <c r="S23" s="230"/>
      <c r="T23" s="230"/>
      <c r="U23" s="230"/>
      <c r="V23" s="230"/>
      <c r="W23" s="230">
        <v>6</v>
      </c>
      <c r="X23" s="230">
        <v>2</v>
      </c>
      <c r="Y23" s="230"/>
      <c r="Z23" s="230"/>
      <c r="AA23" s="179"/>
    </row>
    <row r="24" spans="1:29" s="57" customFormat="1" ht="20.100000000000001" customHeight="1">
      <c r="A24" s="152">
        <v>4</v>
      </c>
      <c r="B24" s="152" t="s">
        <v>232</v>
      </c>
      <c r="C24" s="152" t="s">
        <v>211</v>
      </c>
      <c r="D24" s="158" t="s">
        <v>629</v>
      </c>
      <c r="E24" s="155" t="s">
        <v>591</v>
      </c>
      <c r="F24" s="66" t="s">
        <v>600</v>
      </c>
      <c r="G24" s="36">
        <v>1562</v>
      </c>
      <c r="H24" s="204"/>
      <c r="I24" s="55"/>
      <c r="J24" s="55"/>
      <c r="K24" s="55"/>
      <c r="L24" s="55"/>
      <c r="M24" s="55"/>
      <c r="N24" s="55"/>
      <c r="O24" s="55">
        <v>2</v>
      </c>
      <c r="P24" s="55"/>
      <c r="Q24" s="55"/>
      <c r="R24" s="55"/>
      <c r="S24" s="55"/>
      <c r="T24" s="55"/>
      <c r="U24" s="55"/>
      <c r="V24" s="55"/>
      <c r="W24" s="225">
        <v>8</v>
      </c>
      <c r="X24" s="225">
        <v>0</v>
      </c>
      <c r="Y24" s="225">
        <v>0</v>
      </c>
      <c r="Z24" s="225">
        <v>0</v>
      </c>
      <c r="AA24" s="61"/>
    </row>
    <row r="25" spans="1:29" s="57" customFormat="1" ht="20.100000000000001" customHeight="1">
      <c r="A25" s="152">
        <v>5</v>
      </c>
      <c r="B25" s="152" t="s">
        <v>232</v>
      </c>
      <c r="C25" s="152" t="s">
        <v>211</v>
      </c>
      <c r="D25" s="158" t="s">
        <v>633</v>
      </c>
      <c r="E25" s="155" t="s">
        <v>630</v>
      </c>
      <c r="F25" s="66" t="s">
        <v>600</v>
      </c>
      <c r="G25" s="36">
        <v>2086</v>
      </c>
      <c r="H25" s="204"/>
      <c r="I25" s="55"/>
      <c r="J25" s="55"/>
      <c r="K25" s="55"/>
      <c r="L25" s="55"/>
      <c r="M25" s="55"/>
      <c r="N25" s="55"/>
      <c r="O25" s="55">
        <v>1</v>
      </c>
      <c r="P25" s="55">
        <v>4</v>
      </c>
      <c r="Q25" s="55"/>
      <c r="R25" s="55"/>
      <c r="S25" s="55"/>
      <c r="T25" s="55"/>
      <c r="U25" s="55"/>
      <c r="V25" s="55"/>
      <c r="W25" s="225">
        <v>8</v>
      </c>
      <c r="X25" s="225">
        <v>0</v>
      </c>
      <c r="Y25" s="225">
        <v>0</v>
      </c>
      <c r="Z25" s="225">
        <v>0</v>
      </c>
      <c r="AA25" s="61"/>
    </row>
    <row r="26" spans="1:29" s="95" customFormat="1" ht="20.100000000000001" customHeight="1">
      <c r="A26" s="150">
        <f>COUNT(A27)</f>
        <v>0</v>
      </c>
      <c r="B26" s="150" t="s">
        <v>117</v>
      </c>
      <c r="C26" s="150"/>
      <c r="D26" s="151"/>
      <c r="E26" s="51"/>
      <c r="F26" s="52"/>
      <c r="G26" s="147">
        <f>SUM(G27)</f>
        <v>0</v>
      </c>
      <c r="H26" s="147">
        <f t="shared" ref="H26:AA26" si="3">SUM(H27)</f>
        <v>0</v>
      </c>
      <c r="I26" s="147">
        <f t="shared" si="3"/>
        <v>0</v>
      </c>
      <c r="J26" s="147">
        <f t="shared" si="3"/>
        <v>0</v>
      </c>
      <c r="K26" s="147">
        <f t="shared" si="3"/>
        <v>0</v>
      </c>
      <c r="L26" s="147">
        <f t="shared" si="3"/>
        <v>0</v>
      </c>
      <c r="M26" s="147">
        <f t="shared" si="3"/>
        <v>0</v>
      </c>
      <c r="N26" s="147">
        <f t="shared" si="3"/>
        <v>0</v>
      </c>
      <c r="O26" s="147">
        <f t="shared" si="3"/>
        <v>0</v>
      </c>
      <c r="P26" s="147">
        <f t="shared" si="3"/>
        <v>0</v>
      </c>
      <c r="Q26" s="147">
        <f t="shared" si="3"/>
        <v>0</v>
      </c>
      <c r="R26" s="147">
        <f t="shared" si="3"/>
        <v>0</v>
      </c>
      <c r="S26" s="147">
        <f t="shared" si="3"/>
        <v>0</v>
      </c>
      <c r="T26" s="147">
        <f t="shared" si="3"/>
        <v>0</v>
      </c>
      <c r="U26" s="147">
        <f t="shared" si="3"/>
        <v>0</v>
      </c>
      <c r="V26" s="147">
        <f t="shared" si="3"/>
        <v>0</v>
      </c>
      <c r="W26" s="147">
        <f t="shared" si="3"/>
        <v>0</v>
      </c>
      <c r="X26" s="147">
        <f t="shared" si="3"/>
        <v>0</v>
      </c>
      <c r="Y26" s="147">
        <f t="shared" si="3"/>
        <v>0</v>
      </c>
      <c r="Z26" s="147">
        <f t="shared" si="3"/>
        <v>0</v>
      </c>
      <c r="AA26" s="147">
        <f t="shared" si="3"/>
        <v>0</v>
      </c>
      <c r="AB26" s="249"/>
      <c r="AC26" s="249"/>
    </row>
    <row r="27" spans="1:29" s="57" customFormat="1" ht="20.100000000000001" customHeight="1">
      <c r="A27" s="152"/>
      <c r="B27" s="152"/>
      <c r="C27" s="152"/>
      <c r="D27" s="65"/>
      <c r="E27" s="65"/>
      <c r="F27" s="162"/>
      <c r="G27" s="210"/>
      <c r="H27" s="28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169"/>
    </row>
    <row r="28" spans="1:29" s="95" customFormat="1" ht="20.100000000000001" customHeight="1">
      <c r="A28" s="150">
        <f>COUNT(A29)</f>
        <v>0</v>
      </c>
      <c r="B28" s="150" t="s">
        <v>116</v>
      </c>
      <c r="C28" s="150"/>
      <c r="D28" s="151"/>
      <c r="E28" s="51"/>
      <c r="F28" s="52"/>
      <c r="G28" s="147">
        <f>SUM(G29)</f>
        <v>0</v>
      </c>
      <c r="H28" s="147">
        <f t="shared" ref="H28:AA28" si="4">SUM(H29)</f>
        <v>0</v>
      </c>
      <c r="I28" s="147">
        <f t="shared" si="4"/>
        <v>0</v>
      </c>
      <c r="J28" s="147">
        <f t="shared" si="4"/>
        <v>0</v>
      </c>
      <c r="K28" s="147">
        <f t="shared" si="4"/>
        <v>0</v>
      </c>
      <c r="L28" s="147">
        <f t="shared" si="4"/>
        <v>0</v>
      </c>
      <c r="M28" s="147">
        <f t="shared" si="4"/>
        <v>0</v>
      </c>
      <c r="N28" s="147">
        <f t="shared" si="4"/>
        <v>0</v>
      </c>
      <c r="O28" s="147">
        <f t="shared" si="4"/>
        <v>0</v>
      </c>
      <c r="P28" s="147">
        <f t="shared" si="4"/>
        <v>0</v>
      </c>
      <c r="Q28" s="147">
        <f t="shared" si="4"/>
        <v>0</v>
      </c>
      <c r="R28" s="147">
        <f t="shared" si="4"/>
        <v>0</v>
      </c>
      <c r="S28" s="147">
        <f t="shared" si="4"/>
        <v>0</v>
      </c>
      <c r="T28" s="147">
        <f t="shared" si="4"/>
        <v>0</v>
      </c>
      <c r="U28" s="147">
        <f t="shared" si="4"/>
        <v>0</v>
      </c>
      <c r="V28" s="147">
        <f t="shared" si="4"/>
        <v>0</v>
      </c>
      <c r="W28" s="147">
        <f t="shared" si="4"/>
        <v>0</v>
      </c>
      <c r="X28" s="147">
        <f t="shared" si="4"/>
        <v>0</v>
      </c>
      <c r="Y28" s="147">
        <f t="shared" si="4"/>
        <v>0</v>
      </c>
      <c r="Z28" s="147">
        <f t="shared" si="4"/>
        <v>0</v>
      </c>
      <c r="AA28" s="147">
        <f t="shared" si="4"/>
        <v>0</v>
      </c>
      <c r="AB28" s="249"/>
      <c r="AC28" s="249"/>
    </row>
    <row r="29" spans="1:29" s="57" customFormat="1" ht="20.100000000000001" customHeight="1">
      <c r="A29" s="152"/>
      <c r="B29" s="152"/>
      <c r="C29" s="152"/>
      <c r="D29" s="65"/>
      <c r="E29" s="65"/>
      <c r="F29" s="162"/>
      <c r="G29" s="210"/>
      <c r="H29" s="28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  <c r="AA29" s="169"/>
    </row>
    <row r="30" spans="1:29" s="95" customFormat="1" ht="20.100000000000001" customHeight="1">
      <c r="A30" s="133">
        <f>COUNT(A31)</f>
        <v>1</v>
      </c>
      <c r="B30" s="133" t="s">
        <v>222</v>
      </c>
      <c r="C30" s="133"/>
      <c r="D30" s="134"/>
      <c r="E30" s="135"/>
      <c r="F30" s="136"/>
      <c r="G30" s="383">
        <f>SUM(G31)</f>
        <v>74232</v>
      </c>
      <c r="H30" s="383">
        <f t="shared" ref="H30:AA30" si="5">SUM(H31)</f>
        <v>0</v>
      </c>
      <c r="I30" s="383">
        <f t="shared" si="5"/>
        <v>0</v>
      </c>
      <c r="J30" s="383">
        <f t="shared" si="5"/>
        <v>0</v>
      </c>
      <c r="K30" s="383">
        <f t="shared" si="5"/>
        <v>12</v>
      </c>
      <c r="L30" s="383">
        <f t="shared" si="5"/>
        <v>5</v>
      </c>
      <c r="M30" s="383">
        <f t="shared" si="5"/>
        <v>18</v>
      </c>
      <c r="N30" s="383">
        <f t="shared" si="5"/>
        <v>31</v>
      </c>
      <c r="O30" s="383">
        <f t="shared" si="5"/>
        <v>0</v>
      </c>
      <c r="P30" s="383">
        <f t="shared" si="5"/>
        <v>0</v>
      </c>
      <c r="Q30" s="383">
        <f t="shared" si="5"/>
        <v>0</v>
      </c>
      <c r="R30" s="383">
        <f t="shared" si="5"/>
        <v>6</v>
      </c>
      <c r="S30" s="383">
        <f t="shared" si="5"/>
        <v>0</v>
      </c>
      <c r="T30" s="383">
        <f t="shared" si="5"/>
        <v>2</v>
      </c>
      <c r="U30" s="383">
        <f t="shared" si="5"/>
        <v>0</v>
      </c>
      <c r="V30" s="383">
        <f t="shared" si="5"/>
        <v>0</v>
      </c>
      <c r="W30" s="383">
        <f t="shared" si="5"/>
        <v>104</v>
      </c>
      <c r="X30" s="383">
        <f t="shared" si="5"/>
        <v>0</v>
      </c>
      <c r="Y30" s="383">
        <f t="shared" si="5"/>
        <v>0</v>
      </c>
      <c r="Z30" s="383">
        <f t="shared" si="5"/>
        <v>0</v>
      </c>
      <c r="AA30" s="413">
        <f t="shared" si="5"/>
        <v>0</v>
      </c>
      <c r="AB30" s="249"/>
      <c r="AC30" s="249"/>
    </row>
    <row r="31" spans="1:29" s="57" customFormat="1" ht="20.100000000000001" customHeight="1">
      <c r="A31" s="153">
        <v>1</v>
      </c>
      <c r="B31" s="153" t="s">
        <v>1032</v>
      </c>
      <c r="C31" s="153" t="s">
        <v>211</v>
      </c>
      <c r="D31" s="142" t="s">
        <v>1033</v>
      </c>
      <c r="E31" s="142" t="s">
        <v>1034</v>
      </c>
      <c r="F31" s="414">
        <v>2025</v>
      </c>
      <c r="G31" s="255">
        <v>74232</v>
      </c>
      <c r="H31" s="415"/>
      <c r="I31" s="255"/>
      <c r="J31" s="255"/>
      <c r="K31" s="255">
        <v>12</v>
      </c>
      <c r="L31" s="255">
        <v>5</v>
      </c>
      <c r="M31" s="255">
        <v>18</v>
      </c>
      <c r="N31" s="255">
        <v>31</v>
      </c>
      <c r="O31" s="255"/>
      <c r="P31" s="255"/>
      <c r="Q31" s="255"/>
      <c r="R31" s="255">
        <v>6</v>
      </c>
      <c r="S31" s="255"/>
      <c r="T31" s="255">
        <v>2</v>
      </c>
      <c r="U31" s="255"/>
      <c r="V31" s="255"/>
      <c r="W31" s="255">
        <v>104</v>
      </c>
      <c r="X31" s="255"/>
      <c r="Y31" s="255"/>
      <c r="Z31" s="255"/>
      <c r="AA31" s="416"/>
    </row>
    <row r="32" spans="1:29" s="54" customFormat="1" ht="20.100000000000001" customHeight="1">
      <c r="A32" s="133">
        <f>COUNT(A33)</f>
        <v>1</v>
      </c>
      <c r="B32" s="133" t="s">
        <v>243</v>
      </c>
      <c r="C32" s="133"/>
      <c r="D32" s="134"/>
      <c r="E32" s="135"/>
      <c r="F32" s="136"/>
      <c r="G32" s="383">
        <f>SUM(G33)</f>
        <v>36758</v>
      </c>
      <c r="H32" s="383">
        <f t="shared" ref="H32:AA32" si="6">SUM(H33)</f>
        <v>1</v>
      </c>
      <c r="I32" s="383">
        <f t="shared" si="6"/>
        <v>0</v>
      </c>
      <c r="J32" s="383">
        <f t="shared" si="6"/>
        <v>1</v>
      </c>
      <c r="K32" s="383">
        <f t="shared" si="6"/>
        <v>6</v>
      </c>
      <c r="L32" s="383">
        <f t="shared" si="6"/>
        <v>0</v>
      </c>
      <c r="M32" s="383">
        <f t="shared" si="6"/>
        <v>27</v>
      </c>
      <c r="N32" s="383">
        <f t="shared" si="6"/>
        <v>24</v>
      </c>
      <c r="O32" s="383">
        <f t="shared" si="6"/>
        <v>0</v>
      </c>
      <c r="P32" s="383">
        <f t="shared" si="6"/>
        <v>0</v>
      </c>
      <c r="Q32" s="383">
        <f t="shared" si="6"/>
        <v>0</v>
      </c>
      <c r="R32" s="383">
        <f t="shared" si="6"/>
        <v>0</v>
      </c>
      <c r="S32" s="383">
        <f t="shared" si="6"/>
        <v>0</v>
      </c>
      <c r="T32" s="383">
        <f t="shared" si="6"/>
        <v>1</v>
      </c>
      <c r="U32" s="383">
        <f t="shared" si="6"/>
        <v>0</v>
      </c>
      <c r="V32" s="383">
        <f t="shared" si="6"/>
        <v>1</v>
      </c>
      <c r="W32" s="383">
        <f t="shared" si="6"/>
        <v>357</v>
      </c>
      <c r="X32" s="383">
        <f t="shared" si="6"/>
        <v>0</v>
      </c>
      <c r="Y32" s="383">
        <f t="shared" si="6"/>
        <v>15</v>
      </c>
      <c r="Z32" s="383">
        <f t="shared" si="6"/>
        <v>297</v>
      </c>
      <c r="AA32" s="383">
        <f t="shared" si="6"/>
        <v>0</v>
      </c>
    </row>
    <row r="33" spans="1:29" s="95" customFormat="1" ht="20.100000000000001" customHeight="1">
      <c r="A33" s="153">
        <v>1</v>
      </c>
      <c r="B33" s="153" t="s">
        <v>234</v>
      </c>
      <c r="C33" s="153" t="s">
        <v>211</v>
      </c>
      <c r="D33" s="417" t="s">
        <v>202</v>
      </c>
      <c r="E33" s="159" t="s">
        <v>920</v>
      </c>
      <c r="F33" s="418">
        <v>2008</v>
      </c>
      <c r="G33" s="138">
        <v>36758</v>
      </c>
      <c r="H33" s="410">
        <v>1</v>
      </c>
      <c r="I33" s="138"/>
      <c r="J33" s="138">
        <v>1</v>
      </c>
      <c r="K33" s="138">
        <v>6</v>
      </c>
      <c r="L33" s="138"/>
      <c r="M33" s="138">
        <v>27</v>
      </c>
      <c r="N33" s="138">
        <v>24</v>
      </c>
      <c r="O33" s="138"/>
      <c r="P33" s="138"/>
      <c r="Q33" s="138"/>
      <c r="R33" s="138"/>
      <c r="S33" s="138"/>
      <c r="T33" s="138">
        <v>1</v>
      </c>
      <c r="U33" s="138"/>
      <c r="V33" s="138">
        <v>1</v>
      </c>
      <c r="W33" s="138">
        <v>357</v>
      </c>
      <c r="X33" s="138"/>
      <c r="Y33" s="138">
        <v>15</v>
      </c>
      <c r="Z33" s="138">
        <v>297</v>
      </c>
      <c r="AA33" s="178"/>
    </row>
    <row r="34" spans="1:29" s="95" customFormat="1" ht="20.100000000000001" customHeight="1">
      <c r="A34" s="133">
        <f>COUNT(A35)</f>
        <v>0</v>
      </c>
      <c r="B34" s="133" t="s">
        <v>327</v>
      </c>
      <c r="C34" s="133"/>
      <c r="D34" s="134"/>
      <c r="E34" s="135"/>
      <c r="F34" s="136"/>
      <c r="G34" s="383">
        <f>SUM(G35)</f>
        <v>0</v>
      </c>
      <c r="H34" s="383">
        <f t="shared" ref="H34:AA34" si="7">SUM(H35)</f>
        <v>0</v>
      </c>
      <c r="I34" s="383">
        <f t="shared" si="7"/>
        <v>0</v>
      </c>
      <c r="J34" s="383">
        <f t="shared" si="7"/>
        <v>0</v>
      </c>
      <c r="K34" s="383">
        <f t="shared" si="7"/>
        <v>0</v>
      </c>
      <c r="L34" s="383">
        <f t="shared" si="7"/>
        <v>0</v>
      </c>
      <c r="M34" s="383">
        <f t="shared" si="7"/>
        <v>0</v>
      </c>
      <c r="N34" s="383">
        <f t="shared" si="7"/>
        <v>0</v>
      </c>
      <c r="O34" s="383">
        <f t="shared" si="7"/>
        <v>0</v>
      </c>
      <c r="P34" s="383">
        <f t="shared" si="7"/>
        <v>0</v>
      </c>
      <c r="Q34" s="383">
        <f t="shared" si="7"/>
        <v>0</v>
      </c>
      <c r="R34" s="383">
        <f t="shared" si="7"/>
        <v>0</v>
      </c>
      <c r="S34" s="383">
        <f t="shared" si="7"/>
        <v>0</v>
      </c>
      <c r="T34" s="383">
        <f t="shared" si="7"/>
        <v>0</v>
      </c>
      <c r="U34" s="383">
        <f t="shared" si="7"/>
        <v>0</v>
      </c>
      <c r="V34" s="383">
        <f t="shared" si="7"/>
        <v>0</v>
      </c>
      <c r="W34" s="383">
        <f t="shared" si="7"/>
        <v>0</v>
      </c>
      <c r="X34" s="383">
        <f t="shared" si="7"/>
        <v>0</v>
      </c>
      <c r="Y34" s="383">
        <f t="shared" si="7"/>
        <v>0</v>
      </c>
      <c r="Z34" s="383">
        <f t="shared" si="7"/>
        <v>0</v>
      </c>
      <c r="AA34" s="413">
        <f t="shared" si="7"/>
        <v>0</v>
      </c>
      <c r="AB34" s="249"/>
      <c r="AC34" s="249"/>
    </row>
    <row r="35" spans="1:29" s="57" customFormat="1" ht="20.100000000000001" customHeight="1">
      <c r="A35" s="152"/>
      <c r="B35" s="152"/>
      <c r="C35" s="152"/>
      <c r="D35" s="65"/>
      <c r="E35" s="65"/>
      <c r="F35" s="162"/>
      <c r="G35" s="210"/>
      <c r="H35" s="28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0"/>
      <c r="Y35" s="210"/>
      <c r="Z35" s="210"/>
      <c r="AA35" s="169"/>
    </row>
    <row r="36" spans="1:29" s="95" customFormat="1" ht="20.100000000000001" customHeight="1">
      <c r="A36" s="150">
        <f>COUNT(A37)</f>
        <v>0</v>
      </c>
      <c r="B36" s="150" t="s">
        <v>246</v>
      </c>
      <c r="C36" s="150"/>
      <c r="D36" s="151"/>
      <c r="E36" s="51"/>
      <c r="F36" s="52"/>
      <c r="G36" s="147">
        <f>SUM(G37)</f>
        <v>0</v>
      </c>
      <c r="H36" s="147">
        <f t="shared" ref="H36:AA36" si="8">SUM(H37)</f>
        <v>0</v>
      </c>
      <c r="I36" s="147">
        <f t="shared" si="8"/>
        <v>0</v>
      </c>
      <c r="J36" s="147">
        <f t="shared" si="8"/>
        <v>0</v>
      </c>
      <c r="K36" s="147">
        <f t="shared" si="8"/>
        <v>0</v>
      </c>
      <c r="L36" s="147">
        <f t="shared" si="8"/>
        <v>0</v>
      </c>
      <c r="M36" s="147">
        <f t="shared" si="8"/>
        <v>0</v>
      </c>
      <c r="N36" s="147">
        <f t="shared" si="8"/>
        <v>0</v>
      </c>
      <c r="O36" s="147">
        <f t="shared" si="8"/>
        <v>0</v>
      </c>
      <c r="P36" s="147">
        <f t="shared" si="8"/>
        <v>0</v>
      </c>
      <c r="Q36" s="147">
        <f t="shared" si="8"/>
        <v>0</v>
      </c>
      <c r="R36" s="147">
        <f t="shared" si="8"/>
        <v>0</v>
      </c>
      <c r="S36" s="147">
        <f t="shared" si="8"/>
        <v>0</v>
      </c>
      <c r="T36" s="147">
        <f t="shared" si="8"/>
        <v>0</v>
      </c>
      <c r="U36" s="147">
        <f t="shared" si="8"/>
        <v>0</v>
      </c>
      <c r="V36" s="147">
        <f t="shared" si="8"/>
        <v>0</v>
      </c>
      <c r="W36" s="147">
        <f t="shared" si="8"/>
        <v>0</v>
      </c>
      <c r="X36" s="147">
        <f t="shared" si="8"/>
        <v>0</v>
      </c>
      <c r="Y36" s="147">
        <f t="shared" si="8"/>
        <v>0</v>
      </c>
      <c r="Z36" s="147">
        <f t="shared" si="8"/>
        <v>0</v>
      </c>
      <c r="AA36" s="163">
        <f t="shared" si="8"/>
        <v>0</v>
      </c>
      <c r="AB36" s="249"/>
      <c r="AC36" s="249"/>
    </row>
    <row r="37" spans="1:29" s="57" customFormat="1" ht="20.100000000000001" customHeight="1">
      <c r="A37" s="152"/>
      <c r="B37" s="152"/>
      <c r="C37" s="152"/>
      <c r="D37" s="65"/>
      <c r="E37" s="65"/>
      <c r="F37" s="162"/>
      <c r="G37" s="210"/>
      <c r="H37" s="28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169"/>
    </row>
    <row r="38" spans="1:29" s="50" customFormat="1" ht="20.100000000000001" customHeight="1">
      <c r="A38" s="150">
        <f>COUNT(A39:A40)</f>
        <v>2</v>
      </c>
      <c r="B38" s="150" t="s">
        <v>235</v>
      </c>
      <c r="C38" s="150"/>
      <c r="D38" s="151"/>
      <c r="E38" s="51"/>
      <c r="F38" s="52"/>
      <c r="G38" s="147">
        <f t="shared" ref="G38:AA38" si="9">SUM(G39:G40)</f>
        <v>2296</v>
      </c>
      <c r="H38" s="147">
        <f t="shared" si="9"/>
        <v>0</v>
      </c>
      <c r="I38" s="147">
        <f t="shared" si="9"/>
        <v>0</v>
      </c>
      <c r="J38" s="147">
        <f t="shared" si="9"/>
        <v>0</v>
      </c>
      <c r="K38" s="147">
        <f t="shared" si="9"/>
        <v>1</v>
      </c>
      <c r="L38" s="147">
        <f t="shared" si="9"/>
        <v>0</v>
      </c>
      <c r="M38" s="147">
        <f t="shared" si="9"/>
        <v>3</v>
      </c>
      <c r="N38" s="147">
        <f t="shared" si="9"/>
        <v>3</v>
      </c>
      <c r="O38" s="147">
        <f t="shared" si="9"/>
        <v>0</v>
      </c>
      <c r="P38" s="147">
        <f t="shared" si="9"/>
        <v>0</v>
      </c>
      <c r="Q38" s="147">
        <f t="shared" si="9"/>
        <v>0</v>
      </c>
      <c r="R38" s="147">
        <f t="shared" si="9"/>
        <v>4</v>
      </c>
      <c r="S38" s="147">
        <f t="shared" si="9"/>
        <v>0</v>
      </c>
      <c r="T38" s="147">
        <f t="shared" si="9"/>
        <v>0</v>
      </c>
      <c r="U38" s="147">
        <f t="shared" si="9"/>
        <v>0</v>
      </c>
      <c r="V38" s="147">
        <f t="shared" si="9"/>
        <v>0</v>
      </c>
      <c r="W38" s="147">
        <f t="shared" si="9"/>
        <v>3</v>
      </c>
      <c r="X38" s="147">
        <f t="shared" si="9"/>
        <v>0</v>
      </c>
      <c r="Y38" s="147">
        <f t="shared" si="9"/>
        <v>5</v>
      </c>
      <c r="Z38" s="147">
        <f t="shared" si="9"/>
        <v>0</v>
      </c>
      <c r="AA38" s="147">
        <f t="shared" si="9"/>
        <v>0</v>
      </c>
    </row>
    <row r="39" spans="1:29" s="95" customFormat="1" ht="20.100000000000001" customHeight="1">
      <c r="A39" s="152">
        <v>1</v>
      </c>
      <c r="B39" s="152" t="s">
        <v>235</v>
      </c>
      <c r="C39" s="152" t="s">
        <v>211</v>
      </c>
      <c r="D39" s="157" t="s">
        <v>169</v>
      </c>
      <c r="E39" s="157" t="s">
        <v>170</v>
      </c>
      <c r="F39" s="69">
        <v>2014</v>
      </c>
      <c r="G39" s="55">
        <v>1710</v>
      </c>
      <c r="H39" s="55"/>
      <c r="I39" s="55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78"/>
    </row>
    <row r="40" spans="1:29" s="95" customFormat="1" ht="20.100000000000001" customHeight="1">
      <c r="A40" s="152">
        <v>2</v>
      </c>
      <c r="B40" s="152" t="s">
        <v>235</v>
      </c>
      <c r="C40" s="152" t="s">
        <v>211</v>
      </c>
      <c r="D40" s="157" t="s">
        <v>654</v>
      </c>
      <c r="E40" s="157" t="s">
        <v>592</v>
      </c>
      <c r="F40" s="69">
        <v>2018</v>
      </c>
      <c r="G40" s="55">
        <v>586</v>
      </c>
      <c r="H40" s="282"/>
      <c r="I40" s="55"/>
      <c r="J40" s="55"/>
      <c r="K40" s="55">
        <v>1</v>
      </c>
      <c r="L40" s="55"/>
      <c r="M40" s="55">
        <v>3</v>
      </c>
      <c r="N40" s="55">
        <v>3</v>
      </c>
      <c r="O40" s="55"/>
      <c r="P40" s="55"/>
      <c r="Q40" s="55"/>
      <c r="R40" s="55">
        <v>4</v>
      </c>
      <c r="S40" s="55"/>
      <c r="T40" s="55"/>
      <c r="U40" s="55"/>
      <c r="V40" s="55"/>
      <c r="W40" s="55">
        <v>3</v>
      </c>
      <c r="X40" s="55"/>
      <c r="Y40" s="55">
        <v>5</v>
      </c>
      <c r="Z40" s="55"/>
      <c r="AA40" s="182"/>
    </row>
    <row r="41" spans="1:29" s="50" customFormat="1" ht="20.100000000000001" customHeight="1">
      <c r="A41" s="150">
        <f>COUNT(A42:A44)</f>
        <v>3</v>
      </c>
      <c r="B41" s="150" t="s">
        <v>236</v>
      </c>
      <c r="C41" s="150"/>
      <c r="D41" s="151"/>
      <c r="E41" s="51"/>
      <c r="F41" s="52"/>
      <c r="G41" s="147">
        <f t="shared" ref="G41:AA41" si="10">SUM(G42:G44)</f>
        <v>21563.9</v>
      </c>
      <c r="H41" s="147">
        <f t="shared" si="10"/>
        <v>0</v>
      </c>
      <c r="I41" s="147">
        <f t="shared" si="10"/>
        <v>0</v>
      </c>
      <c r="J41" s="147">
        <f t="shared" si="10"/>
        <v>0</v>
      </c>
      <c r="K41" s="147">
        <f t="shared" si="10"/>
        <v>2</v>
      </c>
      <c r="L41" s="147">
        <f t="shared" si="10"/>
        <v>1</v>
      </c>
      <c r="M41" s="147">
        <f t="shared" si="10"/>
        <v>14</v>
      </c>
      <c r="N41" s="147">
        <f t="shared" si="10"/>
        <v>13</v>
      </c>
      <c r="O41" s="147">
        <f t="shared" si="10"/>
        <v>0</v>
      </c>
      <c r="P41" s="147">
        <f t="shared" si="10"/>
        <v>0</v>
      </c>
      <c r="Q41" s="147">
        <f t="shared" si="10"/>
        <v>0</v>
      </c>
      <c r="R41" s="147">
        <f t="shared" si="10"/>
        <v>0</v>
      </c>
      <c r="S41" s="147">
        <f t="shared" si="10"/>
        <v>3</v>
      </c>
      <c r="T41" s="147">
        <f t="shared" si="10"/>
        <v>1</v>
      </c>
      <c r="U41" s="147">
        <f t="shared" si="10"/>
        <v>0</v>
      </c>
      <c r="V41" s="147">
        <f t="shared" si="10"/>
        <v>0</v>
      </c>
      <c r="W41" s="147">
        <f t="shared" si="10"/>
        <v>90</v>
      </c>
      <c r="X41" s="147">
        <f t="shared" si="10"/>
        <v>0</v>
      </c>
      <c r="Y41" s="147">
        <f t="shared" si="10"/>
        <v>12</v>
      </c>
      <c r="Z41" s="147">
        <f t="shared" si="10"/>
        <v>0</v>
      </c>
      <c r="AA41" s="147">
        <f t="shared" si="10"/>
        <v>0</v>
      </c>
    </row>
    <row r="42" spans="1:29" s="95" customFormat="1" ht="20.100000000000001" customHeight="1">
      <c r="A42" s="152">
        <v>1</v>
      </c>
      <c r="B42" s="152" t="s">
        <v>236</v>
      </c>
      <c r="C42" s="152" t="s">
        <v>211</v>
      </c>
      <c r="D42" s="183" t="s">
        <v>65</v>
      </c>
      <c r="E42" s="59" t="s">
        <v>126</v>
      </c>
      <c r="F42" s="60">
        <v>2008</v>
      </c>
      <c r="G42" s="55">
        <v>8534.2000000000007</v>
      </c>
      <c r="H42" s="55"/>
      <c r="I42" s="55"/>
      <c r="J42" s="55"/>
      <c r="K42" s="138"/>
      <c r="L42" s="138">
        <v>1</v>
      </c>
      <c r="M42" s="138">
        <v>7</v>
      </c>
      <c r="N42" s="138">
        <v>6</v>
      </c>
      <c r="O42" s="138"/>
      <c r="P42" s="138"/>
      <c r="Q42" s="138"/>
      <c r="R42" s="138"/>
      <c r="S42" s="138">
        <v>1</v>
      </c>
      <c r="T42" s="138">
        <v>1</v>
      </c>
      <c r="U42" s="138"/>
      <c r="V42" s="138"/>
      <c r="W42" s="138">
        <v>14</v>
      </c>
      <c r="X42" s="138"/>
      <c r="Y42" s="138"/>
      <c r="Z42" s="138"/>
      <c r="AA42" s="178"/>
    </row>
    <row r="43" spans="1:29" s="95" customFormat="1" ht="20.100000000000001" customHeight="1">
      <c r="A43" s="152">
        <v>2</v>
      </c>
      <c r="B43" s="152" t="s">
        <v>236</v>
      </c>
      <c r="C43" s="152" t="s">
        <v>211</v>
      </c>
      <c r="D43" s="70" t="s">
        <v>66</v>
      </c>
      <c r="E43" s="59" t="s">
        <v>1021</v>
      </c>
      <c r="F43" s="60">
        <v>2008</v>
      </c>
      <c r="G43" s="55">
        <v>7192.9</v>
      </c>
      <c r="H43" s="55"/>
      <c r="I43" s="281"/>
      <c r="J43" s="55"/>
      <c r="K43" s="138">
        <v>2</v>
      </c>
      <c r="L43" s="138"/>
      <c r="M43" s="138">
        <v>7</v>
      </c>
      <c r="N43" s="138">
        <v>7</v>
      </c>
      <c r="O43" s="138"/>
      <c r="P43" s="138"/>
      <c r="Q43" s="138"/>
      <c r="R43" s="138"/>
      <c r="S43" s="138">
        <v>1</v>
      </c>
      <c r="T43" s="138"/>
      <c r="U43" s="138"/>
      <c r="V43" s="138"/>
      <c r="W43" s="138">
        <v>50</v>
      </c>
      <c r="X43" s="138"/>
      <c r="Y43" s="138">
        <v>12</v>
      </c>
      <c r="Z43" s="138"/>
      <c r="AA43" s="178"/>
    </row>
    <row r="44" spans="1:29" s="95" customFormat="1" ht="20.100000000000001" customHeight="1">
      <c r="A44" s="152">
        <v>3</v>
      </c>
      <c r="B44" s="152" t="s">
        <v>236</v>
      </c>
      <c r="C44" s="152" t="s">
        <v>211</v>
      </c>
      <c r="D44" s="70" t="s">
        <v>67</v>
      </c>
      <c r="E44" s="59" t="s">
        <v>127</v>
      </c>
      <c r="F44" s="60">
        <v>2008</v>
      </c>
      <c r="G44" s="55">
        <v>5836.8</v>
      </c>
      <c r="H44" s="55"/>
      <c r="I44" s="281"/>
      <c r="J44" s="55"/>
      <c r="K44" s="138"/>
      <c r="L44" s="138"/>
      <c r="M44" s="138"/>
      <c r="N44" s="138"/>
      <c r="O44" s="138"/>
      <c r="P44" s="138"/>
      <c r="Q44" s="138"/>
      <c r="R44" s="138"/>
      <c r="S44" s="138">
        <v>1</v>
      </c>
      <c r="T44" s="138"/>
      <c r="U44" s="138"/>
      <c r="V44" s="138"/>
      <c r="W44" s="138">
        <v>26</v>
      </c>
      <c r="X44" s="138"/>
      <c r="Y44" s="138"/>
      <c r="Z44" s="138"/>
      <c r="AA44" s="178"/>
    </row>
    <row r="45" spans="1:29" s="50" customFormat="1" ht="20.100000000000001" customHeight="1">
      <c r="A45" s="150">
        <f>COUNT(A46:A73)</f>
        <v>28</v>
      </c>
      <c r="B45" s="150" t="s">
        <v>118</v>
      </c>
      <c r="C45" s="150"/>
      <c r="D45" s="151"/>
      <c r="E45" s="51"/>
      <c r="F45" s="52"/>
      <c r="G45" s="147">
        <f>SUM(G46:G73)</f>
        <v>31769.599999999999</v>
      </c>
      <c r="H45" s="147">
        <f t="shared" ref="H45:AA45" si="11">SUM(H46:H73)</f>
        <v>3</v>
      </c>
      <c r="I45" s="147">
        <f t="shared" si="11"/>
        <v>0</v>
      </c>
      <c r="J45" s="147">
        <f t="shared" si="11"/>
        <v>0</v>
      </c>
      <c r="K45" s="147">
        <f t="shared" si="11"/>
        <v>6</v>
      </c>
      <c r="L45" s="147">
        <f t="shared" si="11"/>
        <v>2</v>
      </c>
      <c r="M45" s="147">
        <f t="shared" si="11"/>
        <v>69</v>
      </c>
      <c r="N45" s="147">
        <f t="shared" si="11"/>
        <v>35</v>
      </c>
      <c r="O45" s="147">
        <f t="shared" si="11"/>
        <v>0</v>
      </c>
      <c r="P45" s="147">
        <f t="shared" si="11"/>
        <v>0</v>
      </c>
      <c r="Q45" s="147">
        <f t="shared" si="11"/>
        <v>0</v>
      </c>
      <c r="R45" s="147">
        <f t="shared" si="11"/>
        <v>3</v>
      </c>
      <c r="S45" s="147">
        <f t="shared" si="11"/>
        <v>0</v>
      </c>
      <c r="T45" s="147">
        <f t="shared" si="11"/>
        <v>0</v>
      </c>
      <c r="U45" s="147">
        <f t="shared" si="11"/>
        <v>0</v>
      </c>
      <c r="V45" s="147">
        <f t="shared" si="11"/>
        <v>0</v>
      </c>
      <c r="W45" s="147">
        <f t="shared" si="11"/>
        <v>46</v>
      </c>
      <c r="X45" s="147">
        <f t="shared" si="11"/>
        <v>0</v>
      </c>
      <c r="Y45" s="147">
        <f t="shared" si="11"/>
        <v>40</v>
      </c>
      <c r="Z45" s="147">
        <f t="shared" si="11"/>
        <v>52</v>
      </c>
      <c r="AA45" s="147">
        <f t="shared" si="11"/>
        <v>0</v>
      </c>
    </row>
    <row r="46" spans="1:29" s="95" customFormat="1" ht="20.100000000000001" customHeight="1">
      <c r="A46" s="152">
        <v>1</v>
      </c>
      <c r="B46" s="152" t="s">
        <v>118</v>
      </c>
      <c r="C46" s="152" t="s">
        <v>211</v>
      </c>
      <c r="D46" s="65" t="s">
        <v>128</v>
      </c>
      <c r="E46" s="65" t="s">
        <v>69</v>
      </c>
      <c r="F46" s="60">
        <v>2008</v>
      </c>
      <c r="G46" s="227">
        <v>384.4</v>
      </c>
      <c r="H46" s="55"/>
      <c r="I46" s="55"/>
      <c r="J46" s="55"/>
      <c r="K46" s="138">
        <v>2</v>
      </c>
      <c r="L46" s="138"/>
      <c r="M46" s="138"/>
      <c r="N46" s="138">
        <v>6</v>
      </c>
      <c r="O46" s="138"/>
      <c r="P46" s="138"/>
      <c r="Q46" s="138"/>
      <c r="R46" s="138"/>
      <c r="S46" s="138"/>
      <c r="T46" s="138"/>
      <c r="U46" s="138"/>
      <c r="V46" s="138"/>
      <c r="W46" s="138">
        <v>2</v>
      </c>
      <c r="X46" s="138"/>
      <c r="Y46" s="138">
        <v>2</v>
      </c>
      <c r="Z46" s="138"/>
      <c r="AA46" s="178"/>
    </row>
    <row r="47" spans="1:29" s="95" customFormat="1" ht="20.100000000000001" customHeight="1">
      <c r="A47" s="152">
        <v>2</v>
      </c>
      <c r="B47" s="152" t="s">
        <v>118</v>
      </c>
      <c r="C47" s="152" t="s">
        <v>211</v>
      </c>
      <c r="D47" s="65" t="s">
        <v>129</v>
      </c>
      <c r="E47" s="65" t="s">
        <v>70</v>
      </c>
      <c r="F47" s="60">
        <v>2008</v>
      </c>
      <c r="G47" s="227">
        <v>230.1</v>
      </c>
      <c r="H47" s="55"/>
      <c r="I47" s="281"/>
      <c r="J47" s="138"/>
      <c r="K47" s="138">
        <v>1</v>
      </c>
      <c r="L47" s="138"/>
      <c r="M47" s="138"/>
      <c r="N47" s="138">
        <v>3</v>
      </c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78"/>
    </row>
    <row r="48" spans="1:29" s="95" customFormat="1" ht="20.100000000000001" customHeight="1">
      <c r="A48" s="152">
        <v>3</v>
      </c>
      <c r="B48" s="152" t="s">
        <v>118</v>
      </c>
      <c r="C48" s="152" t="s">
        <v>211</v>
      </c>
      <c r="D48" s="65" t="s">
        <v>130</v>
      </c>
      <c r="E48" s="65" t="s">
        <v>71</v>
      </c>
      <c r="F48" s="60">
        <v>2008</v>
      </c>
      <c r="G48" s="227">
        <v>474.2</v>
      </c>
      <c r="H48" s="55"/>
      <c r="I48" s="55"/>
      <c r="J48" s="138"/>
      <c r="K48" s="138"/>
      <c r="L48" s="138"/>
      <c r="M48" s="138">
        <v>2</v>
      </c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78"/>
    </row>
    <row r="49" spans="1:27" s="95" customFormat="1" ht="20.100000000000001" customHeight="1">
      <c r="A49" s="152">
        <v>4</v>
      </c>
      <c r="B49" s="152" t="s">
        <v>118</v>
      </c>
      <c r="C49" s="152" t="s">
        <v>211</v>
      </c>
      <c r="D49" s="65" t="s">
        <v>131</v>
      </c>
      <c r="E49" s="65" t="s">
        <v>72</v>
      </c>
      <c r="F49" s="60">
        <v>2008</v>
      </c>
      <c r="G49" s="227">
        <v>407.1</v>
      </c>
      <c r="H49" s="55"/>
      <c r="I49" s="55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78"/>
    </row>
    <row r="50" spans="1:27" s="95" customFormat="1" ht="20.100000000000001" customHeight="1">
      <c r="A50" s="152">
        <v>5</v>
      </c>
      <c r="B50" s="152" t="s">
        <v>118</v>
      </c>
      <c r="C50" s="152" t="s">
        <v>211</v>
      </c>
      <c r="D50" s="65" t="s">
        <v>132</v>
      </c>
      <c r="E50" s="65" t="s">
        <v>73</v>
      </c>
      <c r="F50" s="60">
        <v>2008</v>
      </c>
      <c r="G50" s="227">
        <v>246.6</v>
      </c>
      <c r="H50" s="55"/>
      <c r="I50" s="55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78"/>
    </row>
    <row r="51" spans="1:27" s="95" customFormat="1" ht="20.100000000000001" customHeight="1">
      <c r="A51" s="152">
        <v>6</v>
      </c>
      <c r="B51" s="152" t="s">
        <v>118</v>
      </c>
      <c r="C51" s="152" t="s">
        <v>211</v>
      </c>
      <c r="D51" s="65" t="s">
        <v>133</v>
      </c>
      <c r="E51" s="65" t="s">
        <v>74</v>
      </c>
      <c r="F51" s="60">
        <v>2008</v>
      </c>
      <c r="G51" s="227">
        <v>1175.5</v>
      </c>
      <c r="H51" s="55"/>
      <c r="I51" s="55"/>
      <c r="J51" s="138"/>
      <c r="K51" s="138"/>
      <c r="L51" s="138"/>
      <c r="M51" s="138">
        <v>8</v>
      </c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78"/>
    </row>
    <row r="52" spans="1:27" s="95" customFormat="1" ht="20.100000000000001" customHeight="1">
      <c r="A52" s="152">
        <v>7</v>
      </c>
      <c r="B52" s="152" t="s">
        <v>118</v>
      </c>
      <c r="C52" s="152" t="s">
        <v>211</v>
      </c>
      <c r="D52" s="65" t="s">
        <v>134</v>
      </c>
      <c r="E52" s="65" t="s">
        <v>75</v>
      </c>
      <c r="F52" s="60">
        <v>2008</v>
      </c>
      <c r="G52" s="227">
        <v>726</v>
      </c>
      <c r="H52" s="55"/>
      <c r="I52" s="281"/>
      <c r="J52" s="138"/>
      <c r="K52" s="138"/>
      <c r="L52" s="138"/>
      <c r="M52" s="138">
        <v>6</v>
      </c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78"/>
    </row>
    <row r="53" spans="1:27" s="95" customFormat="1" ht="20.100000000000001" customHeight="1">
      <c r="A53" s="152">
        <v>8</v>
      </c>
      <c r="B53" s="152" t="s">
        <v>118</v>
      </c>
      <c r="C53" s="152" t="s">
        <v>211</v>
      </c>
      <c r="D53" s="65" t="s">
        <v>135</v>
      </c>
      <c r="E53" s="65" t="s">
        <v>76</v>
      </c>
      <c r="F53" s="60">
        <v>2008</v>
      </c>
      <c r="G53" s="227">
        <v>748.5</v>
      </c>
      <c r="H53" s="55"/>
      <c r="I53" s="55"/>
      <c r="J53" s="138"/>
      <c r="K53" s="138"/>
      <c r="L53" s="138"/>
      <c r="M53" s="138">
        <v>6</v>
      </c>
      <c r="N53" s="138"/>
      <c r="O53" s="138"/>
      <c r="P53" s="138"/>
      <c r="Q53" s="138"/>
      <c r="R53" s="138"/>
      <c r="S53" s="138"/>
      <c r="T53" s="138"/>
      <c r="U53" s="138"/>
      <c r="V53" s="138"/>
      <c r="W53" s="138">
        <v>2</v>
      </c>
      <c r="X53" s="138"/>
      <c r="Y53" s="138"/>
      <c r="Z53" s="138"/>
      <c r="AA53" s="178"/>
    </row>
    <row r="54" spans="1:27" s="95" customFormat="1" ht="20.100000000000001" customHeight="1">
      <c r="A54" s="152">
        <v>9</v>
      </c>
      <c r="B54" s="152" t="s">
        <v>118</v>
      </c>
      <c r="C54" s="152" t="s">
        <v>211</v>
      </c>
      <c r="D54" s="65" t="s">
        <v>136</v>
      </c>
      <c r="E54" s="65" t="s">
        <v>77</v>
      </c>
      <c r="F54" s="60">
        <v>2008</v>
      </c>
      <c r="G54" s="227">
        <v>780.8</v>
      </c>
      <c r="H54" s="55"/>
      <c r="I54" s="55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78"/>
    </row>
    <row r="55" spans="1:27" s="95" customFormat="1" ht="20.100000000000001" customHeight="1">
      <c r="A55" s="152">
        <v>10</v>
      </c>
      <c r="B55" s="152" t="s">
        <v>118</v>
      </c>
      <c r="C55" s="152" t="s">
        <v>211</v>
      </c>
      <c r="D55" s="65" t="s">
        <v>137</v>
      </c>
      <c r="E55" s="65" t="s">
        <v>78</v>
      </c>
      <c r="F55" s="60">
        <v>2008</v>
      </c>
      <c r="G55" s="227">
        <v>974.6</v>
      </c>
      <c r="H55" s="55"/>
      <c r="I55" s="55"/>
      <c r="J55" s="138"/>
      <c r="K55" s="138">
        <v>2</v>
      </c>
      <c r="L55" s="138"/>
      <c r="M55" s="138"/>
      <c r="N55" s="138">
        <v>6</v>
      </c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78"/>
    </row>
    <row r="56" spans="1:27" s="95" customFormat="1" ht="20.100000000000001" customHeight="1">
      <c r="A56" s="152">
        <v>11</v>
      </c>
      <c r="B56" s="152" t="s">
        <v>118</v>
      </c>
      <c r="C56" s="152" t="s">
        <v>211</v>
      </c>
      <c r="D56" s="65" t="s">
        <v>138</v>
      </c>
      <c r="E56" s="65" t="s">
        <v>79</v>
      </c>
      <c r="F56" s="60">
        <v>2008</v>
      </c>
      <c r="G56" s="227">
        <v>708.3</v>
      </c>
      <c r="H56" s="55"/>
      <c r="I56" s="55"/>
      <c r="J56" s="138"/>
      <c r="K56" s="138"/>
      <c r="L56" s="138"/>
      <c r="M56" s="138">
        <v>7</v>
      </c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78"/>
    </row>
    <row r="57" spans="1:27" s="95" customFormat="1" ht="20.100000000000001" customHeight="1">
      <c r="A57" s="152">
        <v>12</v>
      </c>
      <c r="B57" s="152" t="s">
        <v>118</v>
      </c>
      <c r="C57" s="152" t="s">
        <v>211</v>
      </c>
      <c r="D57" s="65" t="s">
        <v>139</v>
      </c>
      <c r="E57" s="65" t="s">
        <v>80</v>
      </c>
      <c r="F57" s="60">
        <v>2008</v>
      </c>
      <c r="G57" s="227">
        <v>788.9</v>
      </c>
      <c r="H57" s="55"/>
      <c r="I57" s="55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78"/>
    </row>
    <row r="58" spans="1:27" s="95" customFormat="1" ht="20.100000000000001" customHeight="1">
      <c r="A58" s="152">
        <v>13</v>
      </c>
      <c r="B58" s="152" t="s">
        <v>118</v>
      </c>
      <c r="C58" s="152" t="s">
        <v>211</v>
      </c>
      <c r="D58" s="65" t="s">
        <v>140</v>
      </c>
      <c r="E58" s="65" t="s">
        <v>81</v>
      </c>
      <c r="F58" s="60">
        <v>2008</v>
      </c>
      <c r="G58" s="227">
        <v>272.3</v>
      </c>
      <c r="H58" s="55"/>
      <c r="I58" s="55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78"/>
    </row>
    <row r="59" spans="1:27" s="95" customFormat="1" ht="20.100000000000001" customHeight="1">
      <c r="A59" s="152">
        <v>14</v>
      </c>
      <c r="B59" s="152" t="s">
        <v>118</v>
      </c>
      <c r="C59" s="152" t="s">
        <v>211</v>
      </c>
      <c r="D59" s="65" t="s">
        <v>145</v>
      </c>
      <c r="E59" s="65" t="s">
        <v>87</v>
      </c>
      <c r="F59" s="60">
        <v>2008</v>
      </c>
      <c r="G59" s="227">
        <v>772</v>
      </c>
      <c r="H59" s="55"/>
      <c r="I59" s="55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78"/>
    </row>
    <row r="60" spans="1:27" s="95" customFormat="1" ht="20.100000000000001" customHeight="1">
      <c r="A60" s="152">
        <v>15</v>
      </c>
      <c r="B60" s="152" t="s">
        <v>118</v>
      </c>
      <c r="C60" s="152" t="s">
        <v>211</v>
      </c>
      <c r="D60" s="65" t="s">
        <v>146</v>
      </c>
      <c r="E60" s="65" t="s">
        <v>88</v>
      </c>
      <c r="F60" s="60">
        <v>2008</v>
      </c>
      <c r="G60" s="227">
        <v>255.8</v>
      </c>
      <c r="H60" s="55"/>
      <c r="I60" s="55"/>
      <c r="J60" s="138"/>
      <c r="K60" s="138"/>
      <c r="L60" s="138"/>
      <c r="M60" s="138">
        <v>2</v>
      </c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78"/>
    </row>
    <row r="61" spans="1:27" s="95" customFormat="1" ht="20.100000000000001" customHeight="1">
      <c r="A61" s="152">
        <v>16</v>
      </c>
      <c r="B61" s="152" t="s">
        <v>118</v>
      </c>
      <c r="C61" s="152" t="s">
        <v>211</v>
      </c>
      <c r="D61" s="65" t="s">
        <v>147</v>
      </c>
      <c r="E61" s="65" t="s">
        <v>89</v>
      </c>
      <c r="F61" s="60">
        <v>2008</v>
      </c>
      <c r="G61" s="227">
        <v>272.3</v>
      </c>
      <c r="H61" s="55"/>
      <c r="I61" s="55"/>
      <c r="J61" s="138"/>
      <c r="K61" s="138"/>
      <c r="L61" s="138"/>
      <c r="M61" s="138">
        <v>2</v>
      </c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  <c r="AA61" s="178"/>
    </row>
    <row r="62" spans="1:27" s="95" customFormat="1" ht="20.100000000000001" customHeight="1">
      <c r="A62" s="152">
        <v>17</v>
      </c>
      <c r="B62" s="152" t="s">
        <v>118</v>
      </c>
      <c r="C62" s="152" t="s">
        <v>211</v>
      </c>
      <c r="D62" s="65" t="s">
        <v>148</v>
      </c>
      <c r="E62" s="65" t="s">
        <v>90</v>
      </c>
      <c r="F62" s="60">
        <v>2008</v>
      </c>
      <c r="G62" s="227">
        <v>400.5</v>
      </c>
      <c r="H62" s="55"/>
      <c r="I62" s="55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78"/>
    </row>
    <row r="63" spans="1:27" s="95" customFormat="1" ht="20.100000000000001" customHeight="1">
      <c r="A63" s="152">
        <v>18</v>
      </c>
      <c r="B63" s="152" t="s">
        <v>118</v>
      </c>
      <c r="C63" s="152" t="s">
        <v>211</v>
      </c>
      <c r="D63" s="65" t="s">
        <v>149</v>
      </c>
      <c r="E63" s="65" t="s">
        <v>91</v>
      </c>
      <c r="F63" s="60">
        <v>2008</v>
      </c>
      <c r="G63" s="227">
        <v>184.2</v>
      </c>
      <c r="H63" s="55"/>
      <c r="I63" s="55"/>
      <c r="J63" s="138"/>
      <c r="K63" s="138"/>
      <c r="L63" s="138"/>
      <c r="M63" s="138">
        <v>2</v>
      </c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78"/>
    </row>
    <row r="64" spans="1:27" s="95" customFormat="1" ht="20.100000000000001" customHeight="1">
      <c r="A64" s="152">
        <v>19</v>
      </c>
      <c r="B64" s="152" t="s">
        <v>118</v>
      </c>
      <c r="C64" s="152" t="s">
        <v>211</v>
      </c>
      <c r="D64" s="65" t="s">
        <v>150</v>
      </c>
      <c r="E64" s="65" t="s">
        <v>92</v>
      </c>
      <c r="F64" s="60">
        <v>2008</v>
      </c>
      <c r="G64" s="227">
        <v>207.8</v>
      </c>
      <c r="H64" s="55"/>
      <c r="I64" s="55"/>
      <c r="J64" s="138"/>
      <c r="K64" s="138"/>
      <c r="L64" s="138"/>
      <c r="M64" s="138">
        <v>2</v>
      </c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78"/>
    </row>
    <row r="65" spans="1:27" s="95" customFormat="1" ht="20.100000000000001" customHeight="1">
      <c r="A65" s="152">
        <v>20</v>
      </c>
      <c r="B65" s="152" t="s">
        <v>118</v>
      </c>
      <c r="C65" s="152" t="s">
        <v>211</v>
      </c>
      <c r="D65" s="65" t="s">
        <v>167</v>
      </c>
      <c r="E65" s="65" t="s">
        <v>93</v>
      </c>
      <c r="F65" s="60">
        <v>2008</v>
      </c>
      <c r="G65" s="227">
        <v>5227.5</v>
      </c>
      <c r="H65" s="55">
        <v>1</v>
      </c>
      <c r="I65" s="55"/>
      <c r="J65" s="138"/>
      <c r="K65" s="138"/>
      <c r="L65" s="138">
        <v>1</v>
      </c>
      <c r="M65" s="138">
        <v>16</v>
      </c>
      <c r="N65" s="138">
        <v>10</v>
      </c>
      <c r="O65" s="138"/>
      <c r="P65" s="138"/>
      <c r="Q65" s="138"/>
      <c r="R65" s="138"/>
      <c r="S65" s="138"/>
      <c r="T65" s="138"/>
      <c r="U65" s="138"/>
      <c r="V65" s="138"/>
      <c r="W65" s="138">
        <v>15</v>
      </c>
      <c r="X65" s="138"/>
      <c r="Y65" s="138">
        <v>12</v>
      </c>
      <c r="Z65" s="138">
        <v>25</v>
      </c>
      <c r="AA65" s="178"/>
    </row>
    <row r="66" spans="1:27" s="95" customFormat="1" ht="20.100000000000001" customHeight="1">
      <c r="A66" s="152">
        <v>21</v>
      </c>
      <c r="B66" s="152" t="s">
        <v>118</v>
      </c>
      <c r="C66" s="152" t="s">
        <v>211</v>
      </c>
      <c r="D66" s="65" t="s">
        <v>168</v>
      </c>
      <c r="E66" s="65" t="s">
        <v>94</v>
      </c>
      <c r="F66" s="60">
        <v>2008</v>
      </c>
      <c r="G66" s="227">
        <v>5419.4</v>
      </c>
      <c r="H66" s="55">
        <v>1</v>
      </c>
      <c r="I66" s="55"/>
      <c r="J66" s="138"/>
      <c r="K66" s="138"/>
      <c r="L66" s="138">
        <v>1</v>
      </c>
      <c r="M66" s="138">
        <v>16</v>
      </c>
      <c r="N66" s="138">
        <v>10</v>
      </c>
      <c r="O66" s="138"/>
      <c r="P66" s="138"/>
      <c r="Q66" s="138"/>
      <c r="R66" s="138"/>
      <c r="S66" s="138"/>
      <c r="T66" s="138"/>
      <c r="U66" s="138"/>
      <c r="V66" s="138"/>
      <c r="W66" s="138">
        <v>15</v>
      </c>
      <c r="X66" s="138"/>
      <c r="Y66" s="138">
        <v>12</v>
      </c>
      <c r="Z66" s="138">
        <v>25</v>
      </c>
      <c r="AA66" s="178"/>
    </row>
    <row r="67" spans="1:27" s="95" customFormat="1" ht="20.100000000000001" customHeight="1">
      <c r="A67" s="152">
        <v>22</v>
      </c>
      <c r="B67" s="152" t="s">
        <v>118</v>
      </c>
      <c r="C67" s="152" t="s">
        <v>211</v>
      </c>
      <c r="D67" s="65" t="s">
        <v>151</v>
      </c>
      <c r="E67" s="65" t="s">
        <v>95</v>
      </c>
      <c r="F67" s="60">
        <v>2008</v>
      </c>
      <c r="G67" s="227">
        <v>381.2</v>
      </c>
      <c r="H67" s="55"/>
      <c r="I67" s="55"/>
      <c r="J67" s="138"/>
      <c r="K67" s="138">
        <v>1</v>
      </c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78"/>
    </row>
    <row r="68" spans="1:27" s="95" customFormat="1" ht="20.100000000000001" customHeight="1">
      <c r="A68" s="152">
        <v>23</v>
      </c>
      <c r="B68" s="152" t="s">
        <v>118</v>
      </c>
      <c r="C68" s="152" t="s">
        <v>211</v>
      </c>
      <c r="D68" s="65" t="s">
        <v>161</v>
      </c>
      <c r="E68" s="65" t="s">
        <v>105</v>
      </c>
      <c r="F68" s="60">
        <v>2008</v>
      </c>
      <c r="G68" s="227">
        <v>239.5</v>
      </c>
      <c r="H68" s="55"/>
      <c r="I68" s="55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78"/>
    </row>
    <row r="69" spans="1:27" s="95" customFormat="1" ht="20.100000000000001" customHeight="1">
      <c r="A69" s="152">
        <v>24</v>
      </c>
      <c r="B69" s="152" t="s">
        <v>118</v>
      </c>
      <c r="C69" s="152" t="s">
        <v>211</v>
      </c>
      <c r="D69" s="65" t="s">
        <v>162</v>
      </c>
      <c r="E69" s="65" t="s">
        <v>106</v>
      </c>
      <c r="F69" s="60">
        <v>2008</v>
      </c>
      <c r="G69" s="227">
        <v>207.9</v>
      </c>
      <c r="H69" s="55"/>
      <c r="I69" s="55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78"/>
    </row>
    <row r="70" spans="1:27" s="95" customFormat="1" ht="20.100000000000001" customHeight="1">
      <c r="A70" s="152">
        <v>25</v>
      </c>
      <c r="B70" s="152" t="s">
        <v>118</v>
      </c>
      <c r="C70" s="152" t="s">
        <v>211</v>
      </c>
      <c r="D70" s="65" t="s">
        <v>163</v>
      </c>
      <c r="E70" s="65" t="s">
        <v>110</v>
      </c>
      <c r="F70" s="60">
        <v>2008</v>
      </c>
      <c r="G70" s="227">
        <v>137.19999999999999</v>
      </c>
      <c r="H70" s="55"/>
      <c r="I70" s="55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78"/>
    </row>
    <row r="71" spans="1:27" s="95" customFormat="1" ht="20.100000000000001" customHeight="1">
      <c r="A71" s="152">
        <v>26</v>
      </c>
      <c r="B71" s="152" t="s">
        <v>118</v>
      </c>
      <c r="C71" s="152" t="s">
        <v>211</v>
      </c>
      <c r="D71" s="65" t="s">
        <v>164</v>
      </c>
      <c r="E71" s="65" t="s">
        <v>107</v>
      </c>
      <c r="F71" s="60">
        <v>2008</v>
      </c>
      <c r="G71" s="55">
        <v>158.6</v>
      </c>
      <c r="H71" s="55"/>
      <c r="I71" s="55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78"/>
    </row>
    <row r="72" spans="1:27" s="95" customFormat="1" ht="20.100000000000001" customHeight="1">
      <c r="A72" s="152">
        <v>27</v>
      </c>
      <c r="B72" s="152" t="s">
        <v>118</v>
      </c>
      <c r="C72" s="152" t="s">
        <v>211</v>
      </c>
      <c r="D72" s="65" t="s">
        <v>165</v>
      </c>
      <c r="E72" s="65" t="s">
        <v>108</v>
      </c>
      <c r="F72" s="60">
        <v>2008</v>
      </c>
      <c r="G72" s="55">
        <v>6463</v>
      </c>
      <c r="H72" s="55"/>
      <c r="I72" s="55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78"/>
    </row>
    <row r="73" spans="1:27" s="95" customFormat="1" ht="20.100000000000001" customHeight="1">
      <c r="A73" s="152">
        <v>28</v>
      </c>
      <c r="B73" s="152" t="s">
        <v>118</v>
      </c>
      <c r="C73" s="152" t="s">
        <v>211</v>
      </c>
      <c r="D73" s="65" t="s">
        <v>166</v>
      </c>
      <c r="E73" s="65" t="s">
        <v>109</v>
      </c>
      <c r="F73" s="60">
        <v>2008</v>
      </c>
      <c r="G73" s="55">
        <v>3525.4</v>
      </c>
      <c r="H73" s="55">
        <v>1</v>
      </c>
      <c r="I73" s="55"/>
      <c r="J73" s="138"/>
      <c r="K73" s="138"/>
      <c r="L73" s="138"/>
      <c r="M73" s="138"/>
      <c r="N73" s="138"/>
      <c r="O73" s="138"/>
      <c r="P73" s="138"/>
      <c r="Q73" s="138"/>
      <c r="R73" s="138">
        <v>3</v>
      </c>
      <c r="S73" s="138"/>
      <c r="T73" s="138"/>
      <c r="U73" s="138"/>
      <c r="V73" s="138"/>
      <c r="W73" s="138">
        <v>12</v>
      </c>
      <c r="X73" s="138"/>
      <c r="Y73" s="138">
        <v>14</v>
      </c>
      <c r="Z73" s="138">
        <v>2</v>
      </c>
      <c r="AA73" s="178"/>
    </row>
    <row r="74" spans="1:27" s="50" customFormat="1" ht="20.100000000000001" customHeight="1">
      <c r="A74" s="150">
        <f>COUNT(A75:A79)</f>
        <v>5</v>
      </c>
      <c r="B74" s="150" t="s">
        <v>237</v>
      </c>
      <c r="C74" s="150"/>
      <c r="D74" s="151"/>
      <c r="E74" s="51"/>
      <c r="F74" s="52"/>
      <c r="G74" s="147">
        <f>SUM(G75:G79)</f>
        <v>12721</v>
      </c>
      <c r="H74" s="147">
        <f t="shared" ref="H74:AA74" si="12">SUM(H75:H79)</f>
        <v>0</v>
      </c>
      <c r="I74" s="147">
        <f t="shared" si="12"/>
        <v>0</v>
      </c>
      <c r="J74" s="147">
        <f t="shared" si="12"/>
        <v>0</v>
      </c>
      <c r="K74" s="147">
        <f t="shared" si="12"/>
        <v>0</v>
      </c>
      <c r="L74" s="147">
        <f t="shared" si="12"/>
        <v>0</v>
      </c>
      <c r="M74" s="147">
        <f t="shared" si="12"/>
        <v>0</v>
      </c>
      <c r="N74" s="147">
        <f t="shared" si="12"/>
        <v>0</v>
      </c>
      <c r="O74" s="147">
        <f t="shared" si="12"/>
        <v>0</v>
      </c>
      <c r="P74" s="147">
        <f t="shared" si="12"/>
        <v>0</v>
      </c>
      <c r="Q74" s="147">
        <f t="shared" si="12"/>
        <v>0</v>
      </c>
      <c r="R74" s="147">
        <f t="shared" si="12"/>
        <v>0</v>
      </c>
      <c r="S74" s="147">
        <f t="shared" si="12"/>
        <v>0</v>
      </c>
      <c r="T74" s="147">
        <f t="shared" si="12"/>
        <v>0</v>
      </c>
      <c r="U74" s="147">
        <f t="shared" si="12"/>
        <v>0</v>
      </c>
      <c r="V74" s="147">
        <f t="shared" si="12"/>
        <v>0</v>
      </c>
      <c r="W74" s="147">
        <f t="shared" si="12"/>
        <v>0</v>
      </c>
      <c r="X74" s="147">
        <f t="shared" si="12"/>
        <v>0</v>
      </c>
      <c r="Y74" s="147">
        <f t="shared" si="12"/>
        <v>0</v>
      </c>
      <c r="Z74" s="147">
        <f t="shared" si="12"/>
        <v>0</v>
      </c>
      <c r="AA74" s="147">
        <f t="shared" si="12"/>
        <v>0</v>
      </c>
    </row>
    <row r="75" spans="1:27" s="95" customFormat="1" ht="20.100000000000001" customHeight="1">
      <c r="A75" s="152">
        <v>1</v>
      </c>
      <c r="B75" s="152" t="s">
        <v>237</v>
      </c>
      <c r="C75" s="152" t="s">
        <v>211</v>
      </c>
      <c r="D75" s="65" t="s">
        <v>111</v>
      </c>
      <c r="E75" s="65" t="s">
        <v>252</v>
      </c>
      <c r="F75" s="60">
        <v>2008</v>
      </c>
      <c r="G75" s="55">
        <v>2816.5</v>
      </c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178"/>
    </row>
    <row r="76" spans="1:27" s="95" customFormat="1" ht="20.100000000000001" customHeight="1">
      <c r="A76" s="152">
        <v>2</v>
      </c>
      <c r="B76" s="152" t="s">
        <v>237</v>
      </c>
      <c r="C76" s="152" t="s">
        <v>211</v>
      </c>
      <c r="D76" s="156" t="s">
        <v>1</v>
      </c>
      <c r="E76" s="73" t="s">
        <v>253</v>
      </c>
      <c r="F76" s="184">
        <v>2008</v>
      </c>
      <c r="G76" s="55">
        <v>4044.8</v>
      </c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178"/>
    </row>
    <row r="77" spans="1:27" s="95" customFormat="1" ht="20.100000000000001" customHeight="1">
      <c r="A77" s="152">
        <v>3</v>
      </c>
      <c r="B77" s="152" t="s">
        <v>237</v>
      </c>
      <c r="C77" s="152" t="s">
        <v>211</v>
      </c>
      <c r="D77" s="156" t="s">
        <v>3</v>
      </c>
      <c r="E77" s="73" t="s">
        <v>254</v>
      </c>
      <c r="F77" s="184">
        <v>2008</v>
      </c>
      <c r="G77" s="55">
        <v>1292.5999999999999</v>
      </c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178"/>
    </row>
    <row r="78" spans="1:27" s="95" customFormat="1" ht="20.100000000000001" customHeight="1">
      <c r="A78" s="152">
        <v>4</v>
      </c>
      <c r="B78" s="152" t="s">
        <v>237</v>
      </c>
      <c r="C78" s="152" t="s">
        <v>211</v>
      </c>
      <c r="D78" s="156" t="s">
        <v>112</v>
      </c>
      <c r="E78" s="73" t="s">
        <v>255</v>
      </c>
      <c r="F78" s="184">
        <v>2008</v>
      </c>
      <c r="G78" s="55">
        <v>2656</v>
      </c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178"/>
    </row>
    <row r="79" spans="1:27" s="95" customFormat="1" ht="20.100000000000001" customHeight="1">
      <c r="A79" s="152">
        <v>5</v>
      </c>
      <c r="B79" s="152" t="s">
        <v>237</v>
      </c>
      <c r="C79" s="152" t="s">
        <v>211</v>
      </c>
      <c r="D79" s="156" t="s">
        <v>6</v>
      </c>
      <c r="E79" s="73" t="s">
        <v>256</v>
      </c>
      <c r="F79" s="184">
        <v>2008</v>
      </c>
      <c r="G79" s="55">
        <v>1911.1</v>
      </c>
      <c r="H79" s="281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178"/>
    </row>
    <row r="80" spans="1:27" ht="20.100000000000001" customHeight="1">
      <c r="I80" s="33"/>
    </row>
    <row r="81" spans="1:9" ht="20.100000000000001" customHeight="1">
      <c r="I81" s="33"/>
    </row>
    <row r="82" spans="1:9" ht="20.100000000000001" customHeight="1">
      <c r="I82" s="33"/>
    </row>
    <row r="83" spans="1:9" ht="20.100000000000001" customHeight="1">
      <c r="I83" s="33"/>
    </row>
    <row r="84" spans="1:9" ht="15" customHeight="1">
      <c r="I84" s="33"/>
    </row>
    <row r="85" spans="1:9" ht="15" customHeight="1">
      <c r="I85" s="33"/>
    </row>
    <row r="86" spans="1:9" ht="15" customHeight="1">
      <c r="I86" s="33"/>
    </row>
    <row r="87" spans="1:9" ht="15" customHeight="1">
      <c r="I87" s="33"/>
    </row>
    <row r="88" spans="1:9" ht="15" customHeight="1">
      <c r="I88" s="34"/>
    </row>
    <row r="89" spans="1:9" ht="15" customHeight="1">
      <c r="I89" s="34"/>
    </row>
    <row r="90" spans="1:9" s="19" customFormat="1" ht="15" customHeight="1">
      <c r="A90" s="2"/>
      <c r="B90" s="16"/>
      <c r="C90" s="16"/>
      <c r="D90" s="14"/>
      <c r="E90" s="14"/>
      <c r="F90" s="16"/>
      <c r="G90" s="38"/>
      <c r="H90" s="2"/>
      <c r="I90" s="32"/>
    </row>
    <row r="91" spans="1:9" ht="15" customHeight="1">
      <c r="I91" s="34"/>
    </row>
    <row r="92" spans="1:9" ht="15" customHeight="1">
      <c r="I92" s="33"/>
    </row>
    <row r="93" spans="1:9" ht="15" customHeight="1">
      <c r="I93" s="33"/>
    </row>
    <row r="94" spans="1:9" ht="15" customHeight="1">
      <c r="I94" s="33"/>
    </row>
    <row r="95" spans="1:9" ht="15" customHeight="1">
      <c r="I95" s="33"/>
    </row>
    <row r="96" spans="1:9" ht="15" customHeight="1">
      <c r="I96" s="33"/>
    </row>
  </sheetData>
  <phoneticPr fontId="2" type="noConversion"/>
  <pageMargins left="0" right="0" top="0.74803149606299213" bottom="0.74803149606299213" header="0.31496062992125984" footer="0.31496062992125984"/>
  <pageSetup paperSize="8" scale="53" fitToHeight="0" orientation="landscape" r:id="rId1"/>
  <headerFooter>
    <oddFooter xml:space="preserve">&amp;C동탄1권역 &amp;P/&amp;N </oddFooter>
  </headerFooter>
  <rowBreaks count="1" manualBreakCount="1">
    <brk id="44" max="2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B18E9-BDEF-41CC-AEFC-0325D1809922}">
  <sheetPr>
    <tabColor rgb="FFFFFF00"/>
  </sheetPr>
  <dimension ref="A1:AC102"/>
  <sheetViews>
    <sheetView view="pageBreakPreview" zoomScale="70" zoomScaleNormal="70" zoomScaleSheetLayoutView="70" workbookViewId="0">
      <pane xSplit="7" ySplit="4" topLeftCell="Q32" activePane="bottomRight" state="frozen"/>
      <selection activeCell="D34" sqref="D34"/>
      <selection pane="topRight" activeCell="D34" sqref="D34"/>
      <selection pane="bottomLeft" activeCell="D34" sqref="D34"/>
      <selection pane="bottomRight" activeCell="D60" sqref="D60:D64"/>
    </sheetView>
  </sheetViews>
  <sheetFormatPr defaultRowHeight="10.5"/>
  <cols>
    <col min="1" max="1" width="5.375" style="5" bestFit="1" customWidth="1"/>
    <col min="2" max="2" width="7" style="29" bestFit="1" customWidth="1"/>
    <col min="3" max="3" width="11.125" style="29" bestFit="1" customWidth="1"/>
    <col min="4" max="4" width="25.625" style="30" bestFit="1" customWidth="1"/>
    <col min="5" max="5" width="25.75" style="30" customWidth="1"/>
    <col min="6" max="6" width="7" style="29" bestFit="1" customWidth="1"/>
    <col min="7" max="7" width="7.875" style="43" bestFit="1" customWidth="1"/>
    <col min="8" max="9" width="7.5" style="5" customWidth="1"/>
    <col min="10" max="18" width="9" style="5" customWidth="1"/>
    <col min="19" max="21" width="9" style="5"/>
    <col min="22" max="22" width="11.125" style="5" customWidth="1"/>
    <col min="23" max="24" width="10" style="5" customWidth="1"/>
    <col min="25" max="16384" width="9" style="5"/>
  </cols>
  <sheetData>
    <row r="1" spans="1:29" ht="33" customHeight="1">
      <c r="A1" s="3" t="s">
        <v>245</v>
      </c>
      <c r="B1" s="15"/>
      <c r="C1" s="15"/>
      <c r="D1" s="1"/>
      <c r="E1" s="1"/>
      <c r="F1" s="15"/>
      <c r="G1" s="25"/>
      <c r="H1" s="1"/>
      <c r="I1" s="3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9" s="76" customFormat="1" ht="20.100000000000001" customHeight="1">
      <c r="A2" s="120" t="s">
        <v>5</v>
      </c>
      <c r="B2" s="120" t="s">
        <v>241</v>
      </c>
      <c r="C2" s="120" t="s">
        <v>239</v>
      </c>
      <c r="D2" s="121" t="s">
        <v>0</v>
      </c>
      <c r="E2" s="122" t="s">
        <v>174</v>
      </c>
      <c r="F2" s="122" t="s">
        <v>7</v>
      </c>
      <c r="G2" s="123" t="s">
        <v>175</v>
      </c>
      <c r="H2" s="123" t="s">
        <v>469</v>
      </c>
      <c r="I2" s="123" t="s">
        <v>469</v>
      </c>
      <c r="J2" s="123" t="s">
        <v>470</v>
      </c>
      <c r="K2" s="123" t="s">
        <v>470</v>
      </c>
      <c r="L2" s="123" t="s">
        <v>470</v>
      </c>
      <c r="M2" s="123" t="s">
        <v>470</v>
      </c>
      <c r="N2" s="123" t="s">
        <v>470</v>
      </c>
      <c r="O2" s="123" t="s">
        <v>471</v>
      </c>
      <c r="P2" s="123" t="s">
        <v>471</v>
      </c>
      <c r="Q2" s="123" t="s">
        <v>471</v>
      </c>
      <c r="R2" s="123" t="s">
        <v>480</v>
      </c>
      <c r="S2" s="123" t="s">
        <v>482</v>
      </c>
      <c r="T2" s="123" t="s">
        <v>482</v>
      </c>
      <c r="U2" s="123" t="s">
        <v>482</v>
      </c>
      <c r="V2" s="123" t="s">
        <v>486</v>
      </c>
      <c r="W2" s="123" t="s">
        <v>486</v>
      </c>
      <c r="X2" s="123" t="s">
        <v>486</v>
      </c>
      <c r="Y2" s="123" t="s">
        <v>486</v>
      </c>
      <c r="Z2" s="123" t="s">
        <v>486</v>
      </c>
      <c r="AA2" s="123" t="s">
        <v>489</v>
      </c>
    </row>
    <row r="3" spans="1:29" s="76" customFormat="1" ht="20.100000000000001" customHeight="1">
      <c r="A3" s="124"/>
      <c r="B3" s="124"/>
      <c r="C3" s="124"/>
      <c r="D3" s="125"/>
      <c r="E3" s="126"/>
      <c r="F3" s="126"/>
      <c r="G3" s="127"/>
      <c r="H3" s="127" t="s">
        <v>468</v>
      </c>
      <c r="I3" s="127" t="s">
        <v>490</v>
      </c>
      <c r="J3" s="127" t="s">
        <v>472</v>
      </c>
      <c r="K3" s="127" t="s">
        <v>473</v>
      </c>
      <c r="L3" s="127" t="s">
        <v>474</v>
      </c>
      <c r="M3" s="127" t="s">
        <v>475</v>
      </c>
      <c r="N3" s="127" t="s">
        <v>476</v>
      </c>
      <c r="O3" s="127" t="s">
        <v>477</v>
      </c>
      <c r="P3" s="127" t="s">
        <v>478</v>
      </c>
      <c r="Q3" s="127" t="s">
        <v>479</v>
      </c>
      <c r="R3" s="127" t="s">
        <v>494</v>
      </c>
      <c r="S3" s="127" t="s">
        <v>483</v>
      </c>
      <c r="T3" s="127" t="s">
        <v>484</v>
      </c>
      <c r="U3" s="127" t="s">
        <v>485</v>
      </c>
      <c r="V3" s="127" t="s">
        <v>491</v>
      </c>
      <c r="W3" s="127" t="s">
        <v>492</v>
      </c>
      <c r="X3" s="127" t="s">
        <v>493</v>
      </c>
      <c r="Y3" s="127" t="s">
        <v>487</v>
      </c>
      <c r="Z3" s="127" t="s">
        <v>488</v>
      </c>
      <c r="AA3" s="127"/>
    </row>
    <row r="4" spans="1:29" s="62" customFormat="1" ht="20.100000000000001" customHeight="1">
      <c r="A4" s="404">
        <f>SUM(A5,A17,A21,A26,A29,A33,A35,A37,A39,A42,A59)</f>
        <v>41</v>
      </c>
      <c r="B4" s="128"/>
      <c r="C4" s="128"/>
      <c r="D4" s="129"/>
      <c r="E4" s="130"/>
      <c r="F4" s="131"/>
      <c r="G4" s="228">
        <f t="shared" ref="G4:Z4" si="0">SUM(G5,G17,G21,G26,G29,G33,G35,G37,G39,G42,G59)</f>
        <v>995770.4</v>
      </c>
      <c r="H4" s="228">
        <f t="shared" si="0"/>
        <v>6</v>
      </c>
      <c r="I4" s="228">
        <f t="shared" si="0"/>
        <v>0</v>
      </c>
      <c r="J4" s="228">
        <f t="shared" si="0"/>
        <v>3</v>
      </c>
      <c r="K4" s="228">
        <f t="shared" si="0"/>
        <v>83</v>
      </c>
      <c r="L4" s="228">
        <f t="shared" si="0"/>
        <v>11</v>
      </c>
      <c r="M4" s="228">
        <f t="shared" si="0"/>
        <v>256</v>
      </c>
      <c r="N4" s="228">
        <f t="shared" si="0"/>
        <v>564</v>
      </c>
      <c r="O4" s="228">
        <f t="shared" si="0"/>
        <v>6</v>
      </c>
      <c r="P4" s="228">
        <f t="shared" si="0"/>
        <v>0</v>
      </c>
      <c r="Q4" s="228">
        <f t="shared" si="0"/>
        <v>1</v>
      </c>
      <c r="R4" s="228">
        <f t="shared" si="0"/>
        <v>133</v>
      </c>
      <c r="S4" s="228">
        <f t="shared" si="0"/>
        <v>7</v>
      </c>
      <c r="T4" s="228">
        <f t="shared" si="0"/>
        <v>7</v>
      </c>
      <c r="U4" s="228">
        <f t="shared" si="0"/>
        <v>2</v>
      </c>
      <c r="V4" s="228">
        <f t="shared" si="0"/>
        <v>4</v>
      </c>
      <c r="W4" s="228">
        <f t="shared" si="0"/>
        <v>1078</v>
      </c>
      <c r="X4" s="228">
        <f t="shared" si="0"/>
        <v>28</v>
      </c>
      <c r="Y4" s="228">
        <f t="shared" si="0"/>
        <v>742</v>
      </c>
      <c r="Z4" s="228">
        <f t="shared" si="0"/>
        <v>591</v>
      </c>
      <c r="AA4" s="419"/>
      <c r="AB4" s="113"/>
      <c r="AC4" s="113"/>
    </row>
    <row r="5" spans="1:29" s="58" customFormat="1" ht="20.100000000000001" customHeight="1">
      <c r="A5" s="133">
        <f>COUNT(A6:A16)</f>
        <v>10</v>
      </c>
      <c r="B5" s="133" t="s">
        <v>242</v>
      </c>
      <c r="C5" s="133"/>
      <c r="D5" s="134"/>
      <c r="E5" s="135"/>
      <c r="F5" s="136"/>
      <c r="G5" s="229">
        <f t="shared" ref="G5:Z5" si="1">SUM(G6:G16)</f>
        <v>865412.9</v>
      </c>
      <c r="H5" s="229">
        <f t="shared" si="1"/>
        <v>6</v>
      </c>
      <c r="I5" s="229">
        <f t="shared" si="1"/>
        <v>0</v>
      </c>
      <c r="J5" s="229">
        <f t="shared" si="1"/>
        <v>3</v>
      </c>
      <c r="K5" s="229">
        <f t="shared" si="1"/>
        <v>63</v>
      </c>
      <c r="L5" s="229">
        <f t="shared" si="1"/>
        <v>7</v>
      </c>
      <c r="M5" s="229">
        <f t="shared" si="1"/>
        <v>208</v>
      </c>
      <c r="N5" s="229">
        <f t="shared" si="1"/>
        <v>446</v>
      </c>
      <c r="O5" s="229">
        <f t="shared" si="1"/>
        <v>3</v>
      </c>
      <c r="P5" s="229">
        <f t="shared" si="1"/>
        <v>0</v>
      </c>
      <c r="Q5" s="229">
        <f t="shared" si="1"/>
        <v>0</v>
      </c>
      <c r="R5" s="229">
        <f t="shared" si="1"/>
        <v>87</v>
      </c>
      <c r="S5" s="229">
        <f t="shared" si="1"/>
        <v>4</v>
      </c>
      <c r="T5" s="229">
        <f t="shared" si="1"/>
        <v>7</v>
      </c>
      <c r="U5" s="229">
        <f t="shared" si="1"/>
        <v>2</v>
      </c>
      <c r="V5" s="229">
        <f t="shared" si="1"/>
        <v>4</v>
      </c>
      <c r="W5" s="229">
        <f t="shared" si="1"/>
        <v>816</v>
      </c>
      <c r="X5" s="229">
        <f t="shared" si="1"/>
        <v>16</v>
      </c>
      <c r="Y5" s="229">
        <f t="shared" si="1"/>
        <v>682</v>
      </c>
      <c r="Z5" s="229">
        <f t="shared" si="1"/>
        <v>591</v>
      </c>
      <c r="AA5" s="229">
        <f t="shared" ref="AA5" si="2">SUM(AA6:AA15)</f>
        <v>0</v>
      </c>
      <c r="AB5" s="114"/>
      <c r="AC5" s="114"/>
    </row>
    <row r="6" spans="1:29" s="57" customFormat="1" ht="20.100000000000001" customHeight="1">
      <c r="A6" s="153">
        <v>1</v>
      </c>
      <c r="B6" s="153" t="s">
        <v>231</v>
      </c>
      <c r="C6" s="153" t="s">
        <v>212</v>
      </c>
      <c r="D6" s="159" t="s">
        <v>196</v>
      </c>
      <c r="E6" s="192" t="s">
        <v>635</v>
      </c>
      <c r="F6" s="153">
        <v>2014</v>
      </c>
      <c r="G6" s="138">
        <v>17496</v>
      </c>
      <c r="H6" s="138"/>
      <c r="I6" s="138"/>
      <c r="J6" s="138"/>
      <c r="K6" s="138">
        <v>6</v>
      </c>
      <c r="L6" s="138"/>
      <c r="M6" s="138">
        <v>17</v>
      </c>
      <c r="N6" s="138">
        <v>22</v>
      </c>
      <c r="O6" s="138">
        <v>2</v>
      </c>
      <c r="P6" s="138"/>
      <c r="Q6" s="138"/>
      <c r="R6" s="138">
        <v>12</v>
      </c>
      <c r="S6" s="138"/>
      <c r="T6" s="138">
        <v>2</v>
      </c>
      <c r="U6" s="138"/>
      <c r="V6" s="138"/>
      <c r="W6" s="138">
        <v>21</v>
      </c>
      <c r="X6" s="138"/>
      <c r="Y6" s="138"/>
      <c r="Z6" s="138"/>
      <c r="AA6" s="97"/>
      <c r="AB6" s="186"/>
      <c r="AC6" s="186"/>
    </row>
    <row r="7" spans="1:29" s="57" customFormat="1" ht="20.100000000000001" customHeight="1">
      <c r="A7" s="153">
        <v>2</v>
      </c>
      <c r="B7" s="153" t="s">
        <v>231</v>
      </c>
      <c r="C7" s="153" t="s">
        <v>212</v>
      </c>
      <c r="D7" s="159" t="s">
        <v>197</v>
      </c>
      <c r="E7" s="188" t="s">
        <v>636</v>
      </c>
      <c r="F7" s="153">
        <v>2014</v>
      </c>
      <c r="G7" s="138">
        <v>13796</v>
      </c>
      <c r="H7" s="138"/>
      <c r="I7" s="138"/>
      <c r="J7" s="138"/>
      <c r="K7" s="138">
        <v>4</v>
      </c>
      <c r="L7" s="138"/>
      <c r="M7" s="138">
        <v>15</v>
      </c>
      <c r="N7" s="138">
        <v>22</v>
      </c>
      <c r="O7" s="138"/>
      <c r="P7" s="138"/>
      <c r="Q7" s="138"/>
      <c r="R7" s="138">
        <v>3</v>
      </c>
      <c r="S7" s="138"/>
      <c r="T7" s="138"/>
      <c r="U7" s="138"/>
      <c r="V7" s="138"/>
      <c r="W7" s="138">
        <v>13</v>
      </c>
      <c r="X7" s="138"/>
      <c r="Y7" s="138">
        <v>18</v>
      </c>
      <c r="Z7" s="138"/>
      <c r="AA7" s="97"/>
      <c r="AB7" s="186"/>
      <c r="AC7" s="186"/>
    </row>
    <row r="8" spans="1:29" s="57" customFormat="1" ht="20.100000000000001" customHeight="1">
      <c r="A8" s="153">
        <v>3</v>
      </c>
      <c r="B8" s="153" t="s">
        <v>231</v>
      </c>
      <c r="C8" s="153" t="s">
        <v>212</v>
      </c>
      <c r="D8" s="159" t="s">
        <v>198</v>
      </c>
      <c r="E8" s="188" t="s">
        <v>638</v>
      </c>
      <c r="F8" s="153">
        <v>2014</v>
      </c>
      <c r="G8" s="138">
        <v>13826</v>
      </c>
      <c r="H8" s="138"/>
      <c r="I8" s="138"/>
      <c r="J8" s="138"/>
      <c r="K8" s="138">
        <v>2</v>
      </c>
      <c r="L8" s="138"/>
      <c r="M8" s="138">
        <v>18</v>
      </c>
      <c r="N8" s="138">
        <v>8</v>
      </c>
      <c r="O8" s="138"/>
      <c r="P8" s="138"/>
      <c r="Q8" s="138"/>
      <c r="R8" s="138">
        <v>3</v>
      </c>
      <c r="S8" s="138"/>
      <c r="T8" s="138"/>
      <c r="U8" s="138"/>
      <c r="V8" s="138"/>
      <c r="W8" s="138">
        <v>12</v>
      </c>
      <c r="X8" s="138"/>
      <c r="Y8" s="138">
        <v>18</v>
      </c>
      <c r="Z8" s="138"/>
      <c r="AA8" s="97"/>
      <c r="AB8" s="186"/>
      <c r="AC8" s="186"/>
    </row>
    <row r="9" spans="1:29" s="57" customFormat="1" ht="20.100000000000001" customHeight="1">
      <c r="A9" s="153">
        <v>4</v>
      </c>
      <c r="B9" s="153" t="s">
        <v>231</v>
      </c>
      <c r="C9" s="153" t="s">
        <v>212</v>
      </c>
      <c r="D9" s="159" t="s">
        <v>324</v>
      </c>
      <c r="E9" s="188" t="s">
        <v>637</v>
      </c>
      <c r="F9" s="153">
        <v>2014</v>
      </c>
      <c r="G9" s="138">
        <v>16370</v>
      </c>
      <c r="H9" s="138"/>
      <c r="I9" s="138"/>
      <c r="J9" s="138"/>
      <c r="K9" s="138">
        <v>2</v>
      </c>
      <c r="L9" s="138"/>
      <c r="M9" s="138">
        <v>17</v>
      </c>
      <c r="N9" s="138">
        <v>6</v>
      </c>
      <c r="O9" s="138"/>
      <c r="P9" s="138"/>
      <c r="Q9" s="138"/>
      <c r="R9" s="138">
        <v>4</v>
      </c>
      <c r="S9" s="138"/>
      <c r="T9" s="138"/>
      <c r="U9" s="138"/>
      <c r="V9" s="138"/>
      <c r="W9" s="138">
        <v>8</v>
      </c>
      <c r="X9" s="138"/>
      <c r="Y9" s="138">
        <v>19</v>
      </c>
      <c r="Z9" s="138"/>
      <c r="AA9" s="97"/>
      <c r="AB9" s="186"/>
      <c r="AC9" s="186"/>
    </row>
    <row r="10" spans="1:29" s="57" customFormat="1" ht="20.100000000000001" customHeight="1">
      <c r="A10" s="153">
        <v>5</v>
      </c>
      <c r="B10" s="153" t="s">
        <v>231</v>
      </c>
      <c r="C10" s="153" t="s">
        <v>212</v>
      </c>
      <c r="D10" s="159" t="s">
        <v>199</v>
      </c>
      <c r="E10" s="188" t="s">
        <v>655</v>
      </c>
      <c r="F10" s="153">
        <v>2014</v>
      </c>
      <c r="G10" s="138">
        <v>40452</v>
      </c>
      <c r="H10" s="138"/>
      <c r="I10" s="138"/>
      <c r="J10" s="138"/>
      <c r="K10" s="138">
        <v>4</v>
      </c>
      <c r="L10" s="138"/>
      <c r="M10" s="138">
        <v>16</v>
      </c>
      <c r="N10" s="138">
        <v>23</v>
      </c>
      <c r="O10" s="138"/>
      <c r="P10" s="138"/>
      <c r="Q10" s="138"/>
      <c r="R10" s="138">
        <v>13</v>
      </c>
      <c r="S10" s="138"/>
      <c r="T10" s="138"/>
      <c r="U10" s="138"/>
      <c r="V10" s="138"/>
      <c r="W10" s="138">
        <v>77</v>
      </c>
      <c r="X10" s="138"/>
      <c r="Y10" s="138">
        <v>15</v>
      </c>
      <c r="Z10" s="138"/>
      <c r="AA10" s="97"/>
      <c r="AB10" s="186"/>
      <c r="AC10" s="186"/>
    </row>
    <row r="11" spans="1:29" s="57" customFormat="1" ht="22.5">
      <c r="A11" s="153">
        <v>6</v>
      </c>
      <c r="B11" s="153" t="s">
        <v>231</v>
      </c>
      <c r="C11" s="153" t="s">
        <v>212</v>
      </c>
      <c r="D11" s="142" t="s">
        <v>181</v>
      </c>
      <c r="E11" s="142" t="s">
        <v>917</v>
      </c>
      <c r="F11" s="140">
        <v>2008</v>
      </c>
      <c r="G11" s="138">
        <f>712463.7-동탄1!G16</f>
        <v>656736</v>
      </c>
      <c r="H11" s="138">
        <v>1</v>
      </c>
      <c r="I11" s="138"/>
      <c r="J11" s="138">
        <v>1</v>
      </c>
      <c r="K11" s="138">
        <v>7</v>
      </c>
      <c r="L11" s="138">
        <v>1</v>
      </c>
      <c r="M11" s="138">
        <v>30</v>
      </c>
      <c r="N11" s="138">
        <v>92</v>
      </c>
      <c r="O11" s="138"/>
      <c r="P11" s="138"/>
      <c r="Q11" s="138"/>
      <c r="R11" s="138">
        <v>11</v>
      </c>
      <c r="S11" s="138">
        <v>2</v>
      </c>
      <c r="T11" s="138">
        <v>3</v>
      </c>
      <c r="U11" s="138">
        <v>2</v>
      </c>
      <c r="V11" s="138">
        <v>2</v>
      </c>
      <c r="W11" s="138">
        <v>355</v>
      </c>
      <c r="X11" s="138">
        <v>2</v>
      </c>
      <c r="Y11" s="138">
        <v>455</v>
      </c>
      <c r="Z11" s="138">
        <v>359</v>
      </c>
      <c r="AA11" s="97"/>
      <c r="AB11" s="186"/>
      <c r="AC11" s="186"/>
    </row>
    <row r="12" spans="1:29" s="57" customFormat="1" ht="20.100000000000001" customHeight="1">
      <c r="A12" s="153">
        <v>7</v>
      </c>
      <c r="B12" s="153" t="s">
        <v>231</v>
      </c>
      <c r="C12" s="153" t="s">
        <v>212</v>
      </c>
      <c r="D12" s="142" t="s">
        <v>182</v>
      </c>
      <c r="E12" s="142" t="s">
        <v>585</v>
      </c>
      <c r="F12" s="140">
        <v>2008</v>
      </c>
      <c r="G12" s="138">
        <v>13075.8</v>
      </c>
      <c r="H12" s="138">
        <v>1</v>
      </c>
      <c r="I12" s="138"/>
      <c r="J12" s="138">
        <v>1</v>
      </c>
      <c r="K12" s="138">
        <v>4</v>
      </c>
      <c r="L12" s="138">
        <v>1</v>
      </c>
      <c r="M12" s="138">
        <v>18</v>
      </c>
      <c r="N12" s="138">
        <v>10</v>
      </c>
      <c r="O12" s="138"/>
      <c r="P12" s="138"/>
      <c r="Q12" s="138"/>
      <c r="R12" s="138"/>
      <c r="S12" s="138"/>
      <c r="T12" s="138">
        <v>1</v>
      </c>
      <c r="U12" s="138"/>
      <c r="V12" s="138"/>
      <c r="W12" s="138">
        <v>20</v>
      </c>
      <c r="X12" s="138"/>
      <c r="Y12" s="138">
        <v>26</v>
      </c>
      <c r="Z12" s="138">
        <v>27</v>
      </c>
      <c r="AA12" s="97"/>
      <c r="AB12" s="186"/>
      <c r="AC12" s="186"/>
    </row>
    <row r="13" spans="1:29" s="57" customFormat="1" ht="20.100000000000001" customHeight="1">
      <c r="A13" s="153">
        <v>8</v>
      </c>
      <c r="B13" s="153" t="s">
        <v>231</v>
      </c>
      <c r="C13" s="153" t="s">
        <v>212</v>
      </c>
      <c r="D13" s="142" t="s">
        <v>183</v>
      </c>
      <c r="E13" s="142" t="s">
        <v>184</v>
      </c>
      <c r="F13" s="140">
        <v>2008</v>
      </c>
      <c r="G13" s="138">
        <v>19661.7</v>
      </c>
      <c r="H13" s="138">
        <v>1</v>
      </c>
      <c r="I13" s="138"/>
      <c r="J13" s="138"/>
      <c r="K13" s="138">
        <v>11</v>
      </c>
      <c r="L13" s="138"/>
      <c r="M13" s="138">
        <v>13</v>
      </c>
      <c r="N13" s="138">
        <v>126</v>
      </c>
      <c r="O13" s="138"/>
      <c r="P13" s="138"/>
      <c r="Q13" s="138"/>
      <c r="R13" s="138">
        <v>5</v>
      </c>
      <c r="S13" s="138">
        <v>1</v>
      </c>
      <c r="T13" s="138"/>
      <c r="U13" s="138"/>
      <c r="V13" s="138"/>
      <c r="W13" s="138">
        <v>82</v>
      </c>
      <c r="X13" s="138"/>
      <c r="Y13" s="138">
        <v>123</v>
      </c>
      <c r="Z13" s="138">
        <v>201</v>
      </c>
      <c r="AA13" s="97"/>
      <c r="AB13" s="186"/>
      <c r="AC13" s="186"/>
    </row>
    <row r="14" spans="1:29" s="57" customFormat="1" ht="19.5" customHeight="1">
      <c r="A14" s="153">
        <v>9</v>
      </c>
      <c r="B14" s="153" t="s">
        <v>231</v>
      </c>
      <c r="C14" s="153" t="s">
        <v>212</v>
      </c>
      <c r="D14" s="142" t="s">
        <v>185</v>
      </c>
      <c r="E14" s="142" t="s">
        <v>186</v>
      </c>
      <c r="F14" s="140">
        <v>2008</v>
      </c>
      <c r="G14" s="138">
        <v>47065.5</v>
      </c>
      <c r="H14" s="138">
        <v>3</v>
      </c>
      <c r="I14" s="138"/>
      <c r="J14" s="138">
        <v>1</v>
      </c>
      <c r="K14" s="138">
        <v>12</v>
      </c>
      <c r="L14" s="138">
        <v>2</v>
      </c>
      <c r="M14" s="138">
        <v>8</v>
      </c>
      <c r="N14" s="138">
        <v>99</v>
      </c>
      <c r="O14" s="138">
        <v>1</v>
      </c>
      <c r="P14" s="138"/>
      <c r="Q14" s="138"/>
      <c r="R14" s="138">
        <v>12</v>
      </c>
      <c r="S14" s="138">
        <v>1</v>
      </c>
      <c r="T14" s="138">
        <v>1</v>
      </c>
      <c r="U14" s="138"/>
      <c r="V14" s="138">
        <v>1</v>
      </c>
      <c r="W14" s="138">
        <v>138</v>
      </c>
      <c r="X14" s="138">
        <v>7</v>
      </c>
      <c r="Y14" s="138">
        <v>8</v>
      </c>
      <c r="Z14" s="138"/>
      <c r="AA14" s="97"/>
      <c r="AB14" s="186"/>
      <c r="AC14" s="186"/>
    </row>
    <row r="15" spans="1:29" s="95" customFormat="1" ht="20.100000000000001" customHeight="1">
      <c r="A15" s="420" t="s">
        <v>860</v>
      </c>
      <c r="B15" s="312" t="s">
        <v>355</v>
      </c>
      <c r="C15" s="312" t="s">
        <v>868</v>
      </c>
      <c r="D15" s="315" t="s">
        <v>662</v>
      </c>
      <c r="E15" s="190" t="s">
        <v>861</v>
      </c>
      <c r="F15" s="153">
        <v>2018</v>
      </c>
      <c r="G15" s="138">
        <v>9394.9</v>
      </c>
      <c r="H15" s="138"/>
      <c r="I15" s="138"/>
      <c r="J15" s="138"/>
      <c r="K15" s="138">
        <v>3</v>
      </c>
      <c r="L15" s="138">
        <v>3</v>
      </c>
      <c r="M15" s="138">
        <v>30</v>
      </c>
      <c r="N15" s="138">
        <v>19</v>
      </c>
      <c r="O15" s="138"/>
      <c r="P15" s="138"/>
      <c r="Q15" s="138"/>
      <c r="R15" s="138">
        <v>14</v>
      </c>
      <c r="S15" s="138"/>
      <c r="T15" s="138">
        <v>0</v>
      </c>
      <c r="U15" s="138"/>
      <c r="V15" s="138">
        <v>1</v>
      </c>
      <c r="W15" s="138">
        <v>23</v>
      </c>
      <c r="X15" s="138">
        <v>7</v>
      </c>
      <c r="Y15" s="138"/>
      <c r="Z15" s="138">
        <v>4</v>
      </c>
      <c r="AA15" s="191"/>
    </row>
    <row r="16" spans="1:29" s="95" customFormat="1" ht="20.100000000000001" customHeight="1">
      <c r="A16" s="420">
        <v>10</v>
      </c>
      <c r="B16" s="312" t="s">
        <v>231</v>
      </c>
      <c r="C16" s="312" t="s">
        <v>212</v>
      </c>
      <c r="D16" s="315" t="s">
        <v>1035</v>
      </c>
      <c r="E16" s="190" t="s">
        <v>1036</v>
      </c>
      <c r="F16" s="153">
        <v>2025</v>
      </c>
      <c r="G16" s="138">
        <v>17539</v>
      </c>
      <c r="H16" s="138"/>
      <c r="I16" s="138"/>
      <c r="J16" s="138"/>
      <c r="K16" s="138">
        <v>8</v>
      </c>
      <c r="L16" s="138"/>
      <c r="M16" s="138">
        <v>26</v>
      </c>
      <c r="N16" s="138">
        <v>19</v>
      </c>
      <c r="O16" s="138"/>
      <c r="P16" s="138"/>
      <c r="Q16" s="138"/>
      <c r="R16" s="138">
        <v>10</v>
      </c>
      <c r="S16" s="138"/>
      <c r="T16" s="138"/>
      <c r="U16" s="138"/>
      <c r="V16" s="138"/>
      <c r="W16" s="138">
        <v>67</v>
      </c>
      <c r="X16" s="138"/>
      <c r="Y16" s="138"/>
      <c r="Z16" s="138"/>
      <c r="AA16" s="191"/>
    </row>
    <row r="17" spans="1:29" s="62" customFormat="1" ht="19.5" customHeight="1">
      <c r="A17" s="133">
        <f>COUNT(A18:A20)</f>
        <v>3</v>
      </c>
      <c r="B17" s="133" t="s">
        <v>232</v>
      </c>
      <c r="C17" s="133"/>
      <c r="D17" s="134"/>
      <c r="E17" s="135"/>
      <c r="F17" s="136"/>
      <c r="G17" s="229">
        <f t="shared" ref="G17:AA17" si="3">SUM(G18:G20)</f>
        <v>5507.7</v>
      </c>
      <c r="H17" s="229">
        <f t="shared" si="3"/>
        <v>0</v>
      </c>
      <c r="I17" s="229">
        <f t="shared" si="3"/>
        <v>0</v>
      </c>
      <c r="J17" s="229">
        <f t="shared" si="3"/>
        <v>0</v>
      </c>
      <c r="K17" s="229">
        <f t="shared" si="3"/>
        <v>5</v>
      </c>
      <c r="L17" s="229">
        <f t="shared" si="3"/>
        <v>3</v>
      </c>
      <c r="M17" s="229">
        <f t="shared" si="3"/>
        <v>11</v>
      </c>
      <c r="N17" s="229">
        <f t="shared" si="3"/>
        <v>21</v>
      </c>
      <c r="O17" s="229">
        <f t="shared" si="3"/>
        <v>3</v>
      </c>
      <c r="P17" s="229">
        <f t="shared" si="3"/>
        <v>0</v>
      </c>
      <c r="Q17" s="229">
        <f t="shared" si="3"/>
        <v>1</v>
      </c>
      <c r="R17" s="229">
        <f t="shared" si="3"/>
        <v>6</v>
      </c>
      <c r="S17" s="229">
        <f t="shared" si="3"/>
        <v>0</v>
      </c>
      <c r="T17" s="229">
        <f t="shared" si="3"/>
        <v>0</v>
      </c>
      <c r="U17" s="229">
        <f t="shared" si="3"/>
        <v>0</v>
      </c>
      <c r="V17" s="229">
        <f t="shared" si="3"/>
        <v>0</v>
      </c>
      <c r="W17" s="229">
        <f t="shared" si="3"/>
        <v>13</v>
      </c>
      <c r="X17" s="229">
        <f t="shared" si="3"/>
        <v>12</v>
      </c>
      <c r="Y17" s="229">
        <f t="shared" si="3"/>
        <v>0</v>
      </c>
      <c r="Z17" s="229">
        <f t="shared" si="3"/>
        <v>0</v>
      </c>
      <c r="AA17" s="229">
        <f t="shared" si="3"/>
        <v>0</v>
      </c>
      <c r="AB17" s="113"/>
      <c r="AC17" s="113"/>
    </row>
    <row r="18" spans="1:29" s="58" customFormat="1" ht="20.100000000000001" customHeight="1">
      <c r="A18" s="153">
        <v>1</v>
      </c>
      <c r="B18" s="153" t="s">
        <v>232</v>
      </c>
      <c r="C18" s="153" t="s">
        <v>212</v>
      </c>
      <c r="D18" s="143" t="s">
        <v>751</v>
      </c>
      <c r="E18" s="139" t="s">
        <v>639</v>
      </c>
      <c r="F18" s="140">
        <v>2008</v>
      </c>
      <c r="G18" s="219">
        <v>2116.1</v>
      </c>
      <c r="H18" s="138"/>
      <c r="I18" s="138"/>
      <c r="J18" s="138"/>
      <c r="K18" s="138">
        <v>2</v>
      </c>
      <c r="L18" s="138"/>
      <c r="M18" s="138">
        <v>3</v>
      </c>
      <c r="N18" s="138">
        <v>6</v>
      </c>
      <c r="O18" s="138">
        <v>1</v>
      </c>
      <c r="P18" s="138"/>
      <c r="Q18" s="138"/>
      <c r="R18" s="138">
        <v>3</v>
      </c>
      <c r="S18" s="138"/>
      <c r="T18" s="138"/>
      <c r="U18" s="138"/>
      <c r="V18" s="138"/>
      <c r="W18" s="138">
        <v>9</v>
      </c>
      <c r="X18" s="138">
        <v>2</v>
      </c>
      <c r="Y18" s="138"/>
      <c r="Z18" s="138"/>
      <c r="AA18" s="97"/>
      <c r="AB18" s="114"/>
      <c r="AC18" s="114"/>
    </row>
    <row r="19" spans="1:29" s="62" customFormat="1" ht="20.100000000000001" customHeight="1">
      <c r="A19" s="153">
        <v>2</v>
      </c>
      <c r="B19" s="153" t="s">
        <v>232</v>
      </c>
      <c r="C19" s="153" t="s">
        <v>212</v>
      </c>
      <c r="D19" s="143" t="s">
        <v>750</v>
      </c>
      <c r="E19" s="139" t="s">
        <v>640</v>
      </c>
      <c r="F19" s="140">
        <v>2008</v>
      </c>
      <c r="G19" s="219">
        <v>1565.9</v>
      </c>
      <c r="H19" s="138"/>
      <c r="I19" s="138"/>
      <c r="J19" s="138"/>
      <c r="K19" s="138">
        <v>1</v>
      </c>
      <c r="L19" s="138"/>
      <c r="M19" s="138">
        <v>3</v>
      </c>
      <c r="N19" s="138">
        <v>5</v>
      </c>
      <c r="O19" s="138">
        <v>1</v>
      </c>
      <c r="P19" s="138"/>
      <c r="Q19" s="138"/>
      <c r="R19" s="138"/>
      <c r="S19" s="138"/>
      <c r="T19" s="138"/>
      <c r="U19" s="138"/>
      <c r="V19" s="138"/>
      <c r="W19" s="138">
        <v>2</v>
      </c>
      <c r="X19" s="138">
        <v>4</v>
      </c>
      <c r="Y19" s="138"/>
      <c r="Z19" s="138"/>
      <c r="AA19" s="97"/>
      <c r="AB19" s="113"/>
      <c r="AC19" s="113"/>
    </row>
    <row r="20" spans="1:29" s="62" customFormat="1" ht="20.100000000000001" customHeight="1">
      <c r="A20" s="153">
        <v>3</v>
      </c>
      <c r="B20" s="153" t="s">
        <v>232</v>
      </c>
      <c r="C20" s="153" t="s">
        <v>212</v>
      </c>
      <c r="D20" s="143" t="s">
        <v>601</v>
      </c>
      <c r="E20" s="139" t="s">
        <v>641</v>
      </c>
      <c r="F20" s="140">
        <v>2008</v>
      </c>
      <c r="G20" s="219">
        <v>1825.7</v>
      </c>
      <c r="H20" s="138"/>
      <c r="I20" s="138"/>
      <c r="J20" s="138"/>
      <c r="K20" s="138">
        <v>2</v>
      </c>
      <c r="L20" s="138">
        <v>3</v>
      </c>
      <c r="M20" s="138">
        <v>5</v>
      </c>
      <c r="N20" s="138">
        <v>10</v>
      </c>
      <c r="O20" s="138">
        <v>1</v>
      </c>
      <c r="P20" s="138"/>
      <c r="Q20" s="138">
        <v>1</v>
      </c>
      <c r="R20" s="138">
        <v>3</v>
      </c>
      <c r="S20" s="138"/>
      <c r="T20" s="138"/>
      <c r="U20" s="138"/>
      <c r="V20" s="138"/>
      <c r="W20" s="138">
        <v>2</v>
      </c>
      <c r="X20" s="138">
        <v>6</v>
      </c>
      <c r="Y20" s="138"/>
      <c r="Z20" s="138"/>
      <c r="AA20" s="97"/>
      <c r="AB20" s="113"/>
      <c r="AC20" s="113"/>
    </row>
    <row r="21" spans="1:29" s="95" customFormat="1" ht="20.100000000000001" customHeight="1">
      <c r="A21" s="133">
        <f>COUNT(A22:A25)</f>
        <v>2</v>
      </c>
      <c r="B21" s="133" t="s">
        <v>117</v>
      </c>
      <c r="C21" s="133"/>
      <c r="D21" s="134"/>
      <c r="E21" s="135"/>
      <c r="F21" s="136"/>
      <c r="G21" s="383">
        <f>SUM(G22:G23)</f>
        <v>9131.7999999999993</v>
      </c>
      <c r="H21" s="383">
        <f t="shared" ref="H21:AA21" si="4">SUM(H22)</f>
        <v>0</v>
      </c>
      <c r="I21" s="383">
        <f t="shared" si="4"/>
        <v>0</v>
      </c>
      <c r="J21" s="383">
        <f t="shared" si="4"/>
        <v>0</v>
      </c>
      <c r="K21" s="383">
        <f t="shared" si="4"/>
        <v>0</v>
      </c>
      <c r="L21" s="383">
        <f>SUM(L22:L25)</f>
        <v>0</v>
      </c>
      <c r="M21" s="383">
        <f>SUM(M22:M23)</f>
        <v>12</v>
      </c>
      <c r="N21" s="383">
        <f t="shared" si="4"/>
        <v>0</v>
      </c>
      <c r="O21" s="383">
        <f t="shared" si="4"/>
        <v>0</v>
      </c>
      <c r="P21" s="383">
        <f t="shared" si="4"/>
        <v>0</v>
      </c>
      <c r="Q21" s="383">
        <f t="shared" si="4"/>
        <v>0</v>
      </c>
      <c r="R21" s="383">
        <f>SUM(R22:R23)</f>
        <v>2</v>
      </c>
      <c r="S21" s="383">
        <f t="shared" si="4"/>
        <v>0</v>
      </c>
      <c r="T21" s="383">
        <f t="shared" si="4"/>
        <v>0</v>
      </c>
      <c r="U21" s="383">
        <f t="shared" si="4"/>
        <v>0</v>
      </c>
      <c r="V21" s="383">
        <f t="shared" si="4"/>
        <v>0</v>
      </c>
      <c r="W21" s="383">
        <f>SUM(W22:W23)</f>
        <v>16</v>
      </c>
      <c r="X21" s="383">
        <f t="shared" si="4"/>
        <v>0</v>
      </c>
      <c r="Y21" s="383">
        <f>SUM(Y22:Y23)</f>
        <v>18</v>
      </c>
      <c r="Z21" s="383">
        <f t="shared" si="4"/>
        <v>0</v>
      </c>
      <c r="AA21" s="413">
        <f t="shared" si="4"/>
        <v>0</v>
      </c>
      <c r="AB21" s="249"/>
      <c r="AC21" s="249"/>
    </row>
    <row r="22" spans="1:29" s="57" customFormat="1" ht="20.100000000000001" customHeight="1">
      <c r="A22" s="153">
        <v>1</v>
      </c>
      <c r="B22" s="153" t="s">
        <v>117</v>
      </c>
      <c r="C22" s="153" t="s">
        <v>212</v>
      </c>
      <c r="D22" s="142" t="s">
        <v>1037</v>
      </c>
      <c r="E22" s="142" t="s">
        <v>1038</v>
      </c>
      <c r="F22" s="414">
        <v>2025</v>
      </c>
      <c r="G22" s="255">
        <v>2212.4</v>
      </c>
      <c r="H22" s="415"/>
      <c r="I22" s="255"/>
      <c r="J22" s="255"/>
      <c r="K22" s="255"/>
      <c r="L22" s="255"/>
      <c r="M22" s="255">
        <v>8</v>
      </c>
      <c r="N22" s="255"/>
      <c r="O22" s="255"/>
      <c r="P22" s="255"/>
      <c r="Q22" s="255"/>
      <c r="R22" s="255"/>
      <c r="S22" s="255"/>
      <c r="T22" s="255"/>
      <c r="U22" s="255"/>
      <c r="V22" s="255"/>
      <c r="W22" s="255">
        <v>3</v>
      </c>
      <c r="X22" s="255"/>
      <c r="Y22" s="255">
        <v>12</v>
      </c>
      <c r="Z22" s="255"/>
      <c r="AA22" s="416"/>
    </row>
    <row r="23" spans="1:29" s="57" customFormat="1" ht="20.100000000000001" customHeight="1">
      <c r="A23" s="153">
        <v>1</v>
      </c>
      <c r="B23" s="153" t="s">
        <v>117</v>
      </c>
      <c r="C23" s="153" t="s">
        <v>1039</v>
      </c>
      <c r="D23" s="142" t="s">
        <v>1040</v>
      </c>
      <c r="E23" s="142" t="s">
        <v>1041</v>
      </c>
      <c r="F23" s="414">
        <v>2025</v>
      </c>
      <c r="G23" s="255">
        <v>6919.4</v>
      </c>
      <c r="H23" s="415"/>
      <c r="I23" s="255"/>
      <c r="J23" s="255"/>
      <c r="K23" s="255"/>
      <c r="L23" s="255"/>
      <c r="M23" s="255">
        <v>4</v>
      </c>
      <c r="N23" s="255"/>
      <c r="O23" s="255"/>
      <c r="P23" s="255"/>
      <c r="Q23" s="255"/>
      <c r="R23" s="255">
        <v>2</v>
      </c>
      <c r="S23" s="255"/>
      <c r="T23" s="255"/>
      <c r="U23" s="255"/>
      <c r="V23" s="255"/>
      <c r="W23" s="255">
        <v>13</v>
      </c>
      <c r="X23" s="255"/>
      <c r="Y23" s="255">
        <v>6</v>
      </c>
      <c r="Z23" s="255"/>
      <c r="AA23" s="416"/>
    </row>
    <row r="24" spans="1:29" s="57" customFormat="1" ht="20.100000000000001" customHeight="1">
      <c r="A24" s="152"/>
      <c r="B24" s="152"/>
      <c r="C24" s="152"/>
      <c r="D24" s="65"/>
      <c r="E24" s="65"/>
      <c r="F24" s="162"/>
      <c r="G24" s="210"/>
      <c r="H24" s="28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169"/>
    </row>
    <row r="25" spans="1:29" s="57" customFormat="1" ht="20.100000000000001" customHeight="1">
      <c r="A25" s="152"/>
      <c r="B25" s="152"/>
      <c r="C25" s="152"/>
      <c r="D25" s="65"/>
      <c r="E25" s="65"/>
      <c r="F25" s="162"/>
      <c r="G25" s="210"/>
      <c r="H25" s="28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169"/>
    </row>
    <row r="26" spans="1:29" s="62" customFormat="1" ht="20.100000000000001" customHeight="1">
      <c r="A26" s="150">
        <f>COUNT(A27:A28)</f>
        <v>2</v>
      </c>
      <c r="B26" s="150" t="s">
        <v>233</v>
      </c>
      <c r="C26" s="150"/>
      <c r="D26" s="151"/>
      <c r="E26" s="51"/>
      <c r="F26" s="52"/>
      <c r="G26" s="147">
        <f t="shared" ref="G26:AA26" si="5">SUM(G27:G28)</f>
        <v>84929</v>
      </c>
      <c r="H26" s="147">
        <f t="shared" si="5"/>
        <v>0</v>
      </c>
      <c r="I26" s="147">
        <f t="shared" si="5"/>
        <v>0</v>
      </c>
      <c r="J26" s="147">
        <f t="shared" si="5"/>
        <v>0</v>
      </c>
      <c r="K26" s="147">
        <f t="shared" si="5"/>
        <v>9</v>
      </c>
      <c r="L26" s="147">
        <f t="shared" si="5"/>
        <v>1</v>
      </c>
      <c r="M26" s="147">
        <f t="shared" si="5"/>
        <v>24</v>
      </c>
      <c r="N26" s="147">
        <f t="shared" si="5"/>
        <v>30</v>
      </c>
      <c r="O26" s="147">
        <f t="shared" si="5"/>
        <v>0</v>
      </c>
      <c r="P26" s="147">
        <f t="shared" si="5"/>
        <v>0</v>
      </c>
      <c r="Q26" s="147">
        <f t="shared" si="5"/>
        <v>0</v>
      </c>
      <c r="R26" s="147">
        <f t="shared" si="5"/>
        <v>33</v>
      </c>
      <c r="S26" s="147">
        <f t="shared" si="5"/>
        <v>1</v>
      </c>
      <c r="T26" s="147">
        <f t="shared" si="5"/>
        <v>0</v>
      </c>
      <c r="U26" s="147">
        <f t="shared" si="5"/>
        <v>0</v>
      </c>
      <c r="V26" s="147">
        <f t="shared" si="5"/>
        <v>0</v>
      </c>
      <c r="W26" s="147">
        <f t="shared" si="5"/>
        <v>167</v>
      </c>
      <c r="X26" s="147">
        <f t="shared" si="5"/>
        <v>0</v>
      </c>
      <c r="Y26" s="147">
        <f t="shared" si="5"/>
        <v>42</v>
      </c>
      <c r="Z26" s="147">
        <f t="shared" si="5"/>
        <v>0</v>
      </c>
      <c r="AA26" s="72">
        <f t="shared" si="5"/>
        <v>0</v>
      </c>
      <c r="AB26" s="113"/>
      <c r="AC26" s="113"/>
    </row>
    <row r="27" spans="1:29" s="57" customFormat="1" ht="20.100000000000001" customHeight="1">
      <c r="A27" s="152">
        <v>1</v>
      </c>
      <c r="B27" s="152" t="s">
        <v>231</v>
      </c>
      <c r="C27" s="152" t="s">
        <v>212</v>
      </c>
      <c r="D27" s="155" t="s">
        <v>677</v>
      </c>
      <c r="E27" s="187" t="s">
        <v>678</v>
      </c>
      <c r="F27" s="152">
        <v>2014</v>
      </c>
      <c r="G27" s="55">
        <v>34591</v>
      </c>
      <c r="H27" s="55"/>
      <c r="I27" s="55"/>
      <c r="J27" s="55"/>
      <c r="K27" s="55">
        <v>4</v>
      </c>
      <c r="L27" s="55"/>
      <c r="M27" s="55">
        <v>14</v>
      </c>
      <c r="N27" s="55">
        <v>18</v>
      </c>
      <c r="O27" s="55"/>
      <c r="P27" s="55"/>
      <c r="Q27" s="55"/>
      <c r="R27" s="55">
        <v>6</v>
      </c>
      <c r="S27" s="55"/>
      <c r="T27" s="55"/>
      <c r="U27" s="55"/>
      <c r="V27" s="55"/>
      <c r="W27" s="55">
        <v>23</v>
      </c>
      <c r="X27" s="55"/>
      <c r="Y27" s="55">
        <v>22</v>
      </c>
      <c r="Z27" s="55"/>
      <c r="AA27" s="56"/>
      <c r="AB27" s="186"/>
      <c r="AC27" s="186"/>
    </row>
    <row r="28" spans="1:29" s="57" customFormat="1" ht="20.100000000000001" customHeight="1">
      <c r="A28" s="152">
        <v>2</v>
      </c>
      <c r="B28" s="152" t="s">
        <v>233</v>
      </c>
      <c r="C28" s="152" t="s">
        <v>212</v>
      </c>
      <c r="D28" s="155" t="s">
        <v>1042</v>
      </c>
      <c r="E28" s="187" t="s">
        <v>1043</v>
      </c>
      <c r="F28" s="152">
        <v>2025</v>
      </c>
      <c r="G28" s="55">
        <v>50338</v>
      </c>
      <c r="H28" s="55"/>
      <c r="I28" s="55"/>
      <c r="J28" s="55"/>
      <c r="K28" s="55">
        <v>5</v>
      </c>
      <c r="L28" s="55">
        <v>1</v>
      </c>
      <c r="M28" s="55">
        <v>10</v>
      </c>
      <c r="N28" s="55">
        <v>12</v>
      </c>
      <c r="O28" s="55"/>
      <c r="P28" s="55"/>
      <c r="Q28" s="55"/>
      <c r="R28" s="55">
        <v>27</v>
      </c>
      <c r="S28" s="55">
        <v>1</v>
      </c>
      <c r="T28" s="55"/>
      <c r="U28" s="55"/>
      <c r="V28" s="55"/>
      <c r="W28" s="55">
        <v>144</v>
      </c>
      <c r="X28" s="55"/>
      <c r="Y28" s="55">
        <v>20</v>
      </c>
      <c r="Z28" s="55"/>
      <c r="AA28" s="56"/>
      <c r="AB28" s="186"/>
      <c r="AC28" s="186"/>
    </row>
    <row r="29" spans="1:29" s="95" customFormat="1" ht="20.100000000000001" customHeight="1">
      <c r="A29" s="150">
        <f>COUNT(A30)</f>
        <v>0</v>
      </c>
      <c r="B29" s="150" t="s">
        <v>222</v>
      </c>
      <c r="C29" s="150"/>
      <c r="D29" s="151"/>
      <c r="E29" s="51"/>
      <c r="F29" s="52"/>
      <c r="G29" s="147">
        <f>SUM(G30)</f>
        <v>0</v>
      </c>
      <c r="H29" s="147">
        <f t="shared" ref="H29:AA35" si="6">SUM(H30)</f>
        <v>0</v>
      </c>
      <c r="I29" s="147">
        <f t="shared" si="6"/>
        <v>0</v>
      </c>
      <c r="J29" s="147">
        <f t="shared" si="6"/>
        <v>0</v>
      </c>
      <c r="K29" s="147">
        <f t="shared" si="6"/>
        <v>0</v>
      </c>
      <c r="L29" s="147">
        <f t="shared" si="6"/>
        <v>0</v>
      </c>
      <c r="M29" s="147">
        <f t="shared" si="6"/>
        <v>0</v>
      </c>
      <c r="N29" s="147">
        <f t="shared" si="6"/>
        <v>0</v>
      </c>
      <c r="O29" s="147">
        <f t="shared" si="6"/>
        <v>0</v>
      </c>
      <c r="P29" s="147">
        <f t="shared" si="6"/>
        <v>0</v>
      </c>
      <c r="Q29" s="147">
        <f t="shared" si="6"/>
        <v>0</v>
      </c>
      <c r="R29" s="147">
        <f t="shared" si="6"/>
        <v>0</v>
      </c>
      <c r="S29" s="147">
        <f t="shared" si="6"/>
        <v>0</v>
      </c>
      <c r="T29" s="147">
        <f t="shared" si="6"/>
        <v>0</v>
      </c>
      <c r="U29" s="147">
        <f t="shared" si="6"/>
        <v>0</v>
      </c>
      <c r="V29" s="147">
        <f t="shared" si="6"/>
        <v>0</v>
      </c>
      <c r="W29" s="147">
        <f t="shared" si="6"/>
        <v>0</v>
      </c>
      <c r="X29" s="147">
        <f t="shared" si="6"/>
        <v>0</v>
      </c>
      <c r="Y29" s="147">
        <f t="shared" si="6"/>
        <v>0</v>
      </c>
      <c r="Z29" s="147">
        <f t="shared" si="6"/>
        <v>0</v>
      </c>
      <c r="AA29" s="163">
        <f t="shared" si="6"/>
        <v>0</v>
      </c>
      <c r="AB29" s="249"/>
      <c r="AC29" s="249"/>
    </row>
    <row r="30" spans="1:29" s="57" customFormat="1" ht="20.100000000000001" customHeight="1">
      <c r="A30" s="152"/>
      <c r="B30" s="152"/>
      <c r="C30" s="152"/>
      <c r="D30" s="65"/>
      <c r="E30" s="65"/>
      <c r="F30" s="162"/>
      <c r="G30" s="210"/>
      <c r="H30" s="28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  <c r="AA30" s="169"/>
    </row>
    <row r="31" spans="1:29" s="95" customFormat="1" ht="20.100000000000001" customHeight="1">
      <c r="A31" s="150">
        <f>COUNT(A32)</f>
        <v>0</v>
      </c>
      <c r="B31" s="150" t="s">
        <v>243</v>
      </c>
      <c r="C31" s="150"/>
      <c r="D31" s="151"/>
      <c r="E31" s="51"/>
      <c r="F31" s="52"/>
      <c r="G31" s="147">
        <f>SUM(G32)</f>
        <v>0</v>
      </c>
      <c r="H31" s="147">
        <f t="shared" si="6"/>
        <v>0</v>
      </c>
      <c r="I31" s="147">
        <f t="shared" si="6"/>
        <v>0</v>
      </c>
      <c r="J31" s="147">
        <f t="shared" si="6"/>
        <v>0</v>
      </c>
      <c r="K31" s="147">
        <f t="shared" si="6"/>
        <v>0</v>
      </c>
      <c r="L31" s="147">
        <f t="shared" si="6"/>
        <v>0</v>
      </c>
      <c r="M31" s="147">
        <f t="shared" si="6"/>
        <v>0</v>
      </c>
      <c r="N31" s="147">
        <f t="shared" si="6"/>
        <v>0</v>
      </c>
      <c r="O31" s="147">
        <f t="shared" si="6"/>
        <v>0</v>
      </c>
      <c r="P31" s="147">
        <f t="shared" si="6"/>
        <v>0</v>
      </c>
      <c r="Q31" s="147">
        <f t="shared" si="6"/>
        <v>0</v>
      </c>
      <c r="R31" s="147">
        <f t="shared" si="6"/>
        <v>0</v>
      </c>
      <c r="S31" s="147">
        <f t="shared" si="6"/>
        <v>0</v>
      </c>
      <c r="T31" s="147">
        <f t="shared" si="6"/>
        <v>0</v>
      </c>
      <c r="U31" s="147">
        <f t="shared" si="6"/>
        <v>0</v>
      </c>
      <c r="V31" s="147">
        <f t="shared" si="6"/>
        <v>0</v>
      </c>
      <c r="W31" s="147">
        <f t="shared" si="6"/>
        <v>0</v>
      </c>
      <c r="X31" s="147">
        <f t="shared" si="6"/>
        <v>0</v>
      </c>
      <c r="Y31" s="147">
        <f t="shared" si="6"/>
        <v>0</v>
      </c>
      <c r="Z31" s="147">
        <f t="shared" si="6"/>
        <v>0</v>
      </c>
      <c r="AA31" s="163">
        <f t="shared" si="6"/>
        <v>0</v>
      </c>
      <c r="AB31" s="249"/>
      <c r="AC31" s="249"/>
    </row>
    <row r="32" spans="1:29" s="57" customFormat="1" ht="20.100000000000001" customHeight="1">
      <c r="A32" s="152"/>
      <c r="B32" s="152"/>
      <c r="C32" s="152"/>
      <c r="D32" s="65"/>
      <c r="E32" s="65"/>
      <c r="F32" s="162"/>
      <c r="G32" s="210"/>
      <c r="H32" s="28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0"/>
      <c r="AA32" s="169"/>
    </row>
    <row r="33" spans="1:29" s="95" customFormat="1" ht="20.100000000000001" customHeight="1">
      <c r="A33" s="150">
        <f>COUNT(A34)</f>
        <v>0</v>
      </c>
      <c r="B33" s="150" t="s">
        <v>327</v>
      </c>
      <c r="C33" s="150"/>
      <c r="D33" s="151"/>
      <c r="E33" s="51"/>
      <c r="F33" s="52"/>
      <c r="G33" s="147">
        <f>SUM(G34)</f>
        <v>0</v>
      </c>
      <c r="H33" s="147">
        <f t="shared" si="6"/>
        <v>0</v>
      </c>
      <c r="I33" s="147">
        <f t="shared" si="6"/>
        <v>0</v>
      </c>
      <c r="J33" s="147">
        <f t="shared" si="6"/>
        <v>0</v>
      </c>
      <c r="K33" s="147">
        <f t="shared" si="6"/>
        <v>0</v>
      </c>
      <c r="L33" s="147">
        <f t="shared" si="6"/>
        <v>0</v>
      </c>
      <c r="M33" s="147">
        <f t="shared" si="6"/>
        <v>0</v>
      </c>
      <c r="N33" s="147">
        <f t="shared" si="6"/>
        <v>0</v>
      </c>
      <c r="O33" s="147">
        <f t="shared" si="6"/>
        <v>0</v>
      </c>
      <c r="P33" s="147">
        <f t="shared" si="6"/>
        <v>0</v>
      </c>
      <c r="Q33" s="147">
        <f t="shared" si="6"/>
        <v>0</v>
      </c>
      <c r="R33" s="147">
        <f t="shared" si="6"/>
        <v>0</v>
      </c>
      <c r="S33" s="147">
        <f t="shared" si="6"/>
        <v>0</v>
      </c>
      <c r="T33" s="147">
        <f t="shared" si="6"/>
        <v>0</v>
      </c>
      <c r="U33" s="147">
        <f t="shared" si="6"/>
        <v>0</v>
      </c>
      <c r="V33" s="147">
        <f t="shared" si="6"/>
        <v>0</v>
      </c>
      <c r="W33" s="147">
        <f t="shared" si="6"/>
        <v>0</v>
      </c>
      <c r="X33" s="147">
        <f t="shared" si="6"/>
        <v>0</v>
      </c>
      <c r="Y33" s="147">
        <f t="shared" si="6"/>
        <v>0</v>
      </c>
      <c r="Z33" s="147">
        <f t="shared" si="6"/>
        <v>0</v>
      </c>
      <c r="AA33" s="163">
        <f t="shared" si="6"/>
        <v>0</v>
      </c>
      <c r="AB33" s="249"/>
      <c r="AC33" s="249"/>
    </row>
    <row r="34" spans="1:29" s="57" customFormat="1" ht="20.100000000000001" customHeight="1">
      <c r="A34" s="152"/>
      <c r="B34" s="152"/>
      <c r="C34" s="152"/>
      <c r="D34" s="65"/>
      <c r="E34" s="65"/>
      <c r="F34" s="162"/>
      <c r="G34" s="210"/>
      <c r="H34" s="28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169"/>
    </row>
    <row r="35" spans="1:29" s="95" customFormat="1" ht="20.100000000000001" customHeight="1">
      <c r="A35" s="150">
        <f>COUNT(A36)</f>
        <v>0</v>
      </c>
      <c r="B35" s="150" t="s">
        <v>246</v>
      </c>
      <c r="C35" s="150"/>
      <c r="D35" s="151"/>
      <c r="E35" s="51"/>
      <c r="F35" s="52"/>
      <c r="G35" s="147">
        <f>SUM(G36)</f>
        <v>0</v>
      </c>
      <c r="H35" s="147">
        <f t="shared" si="6"/>
        <v>0</v>
      </c>
      <c r="I35" s="147">
        <f t="shared" si="6"/>
        <v>0</v>
      </c>
      <c r="J35" s="147">
        <f t="shared" si="6"/>
        <v>0</v>
      </c>
      <c r="K35" s="147">
        <f t="shared" si="6"/>
        <v>0</v>
      </c>
      <c r="L35" s="147">
        <f t="shared" si="6"/>
        <v>0</v>
      </c>
      <c r="M35" s="147">
        <f t="shared" si="6"/>
        <v>0</v>
      </c>
      <c r="N35" s="147">
        <f t="shared" si="6"/>
        <v>0</v>
      </c>
      <c r="O35" s="147">
        <f t="shared" si="6"/>
        <v>0</v>
      </c>
      <c r="P35" s="147">
        <f t="shared" si="6"/>
        <v>0</v>
      </c>
      <c r="Q35" s="147">
        <f t="shared" si="6"/>
        <v>0</v>
      </c>
      <c r="R35" s="147">
        <f t="shared" si="6"/>
        <v>0</v>
      </c>
      <c r="S35" s="147">
        <f t="shared" si="6"/>
        <v>0</v>
      </c>
      <c r="T35" s="147">
        <f t="shared" si="6"/>
        <v>0</v>
      </c>
      <c r="U35" s="147">
        <f t="shared" si="6"/>
        <v>0</v>
      </c>
      <c r="V35" s="147">
        <f t="shared" si="6"/>
        <v>0</v>
      </c>
      <c r="W35" s="147">
        <f t="shared" si="6"/>
        <v>0</v>
      </c>
      <c r="X35" s="147">
        <f t="shared" si="6"/>
        <v>0</v>
      </c>
      <c r="Y35" s="147">
        <f t="shared" si="6"/>
        <v>0</v>
      </c>
      <c r="Z35" s="147">
        <f t="shared" si="6"/>
        <v>0</v>
      </c>
      <c r="AA35" s="163">
        <f t="shared" si="6"/>
        <v>0</v>
      </c>
      <c r="AB35" s="249"/>
      <c r="AC35" s="249"/>
    </row>
    <row r="36" spans="1:29" s="57" customFormat="1" ht="20.100000000000001" customHeight="1">
      <c r="A36" s="152"/>
      <c r="B36" s="152"/>
      <c r="C36" s="152"/>
      <c r="D36" s="65"/>
      <c r="E36" s="65"/>
      <c r="F36" s="162"/>
      <c r="G36" s="210"/>
      <c r="H36" s="28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169"/>
    </row>
    <row r="37" spans="1:29" s="62" customFormat="1" ht="20.100000000000001" customHeight="1">
      <c r="A37" s="150">
        <f>COUNT(A38)</f>
        <v>1</v>
      </c>
      <c r="B37" s="150" t="s">
        <v>235</v>
      </c>
      <c r="C37" s="150"/>
      <c r="D37" s="151"/>
      <c r="E37" s="51"/>
      <c r="F37" s="52"/>
      <c r="G37" s="147">
        <f>SUM(G38)</f>
        <v>1181</v>
      </c>
      <c r="H37" s="147">
        <f t="shared" ref="H37:AA37" si="7">SUM(H38)</f>
        <v>0</v>
      </c>
      <c r="I37" s="147">
        <f t="shared" si="7"/>
        <v>0</v>
      </c>
      <c r="J37" s="147">
        <f t="shared" si="7"/>
        <v>0</v>
      </c>
      <c r="K37" s="147">
        <f t="shared" si="7"/>
        <v>0</v>
      </c>
      <c r="L37" s="147">
        <f t="shared" si="7"/>
        <v>0</v>
      </c>
      <c r="M37" s="147">
        <f t="shared" si="7"/>
        <v>0</v>
      </c>
      <c r="N37" s="147">
        <f t="shared" si="7"/>
        <v>0</v>
      </c>
      <c r="O37" s="147">
        <f t="shared" si="7"/>
        <v>0</v>
      </c>
      <c r="P37" s="147">
        <f t="shared" si="7"/>
        <v>0</v>
      </c>
      <c r="Q37" s="147">
        <f t="shared" si="7"/>
        <v>0</v>
      </c>
      <c r="R37" s="147">
        <f t="shared" si="7"/>
        <v>0</v>
      </c>
      <c r="S37" s="147">
        <f t="shared" si="7"/>
        <v>0</v>
      </c>
      <c r="T37" s="147">
        <f t="shared" si="7"/>
        <v>0</v>
      </c>
      <c r="U37" s="147">
        <f t="shared" si="7"/>
        <v>0</v>
      </c>
      <c r="V37" s="147">
        <f t="shared" si="7"/>
        <v>0</v>
      </c>
      <c r="W37" s="147">
        <f t="shared" si="7"/>
        <v>0</v>
      </c>
      <c r="X37" s="147">
        <f t="shared" si="7"/>
        <v>0</v>
      </c>
      <c r="Y37" s="147">
        <f t="shared" si="7"/>
        <v>0</v>
      </c>
      <c r="Z37" s="147">
        <f t="shared" si="7"/>
        <v>0</v>
      </c>
      <c r="AA37" s="72">
        <f t="shared" si="7"/>
        <v>0</v>
      </c>
      <c r="AB37" s="113"/>
      <c r="AC37" s="113"/>
    </row>
    <row r="38" spans="1:29" s="62" customFormat="1" ht="20.100000000000001" customHeight="1">
      <c r="A38" s="152">
        <v>1</v>
      </c>
      <c r="B38" s="152" t="s">
        <v>235</v>
      </c>
      <c r="C38" s="152" t="s">
        <v>212</v>
      </c>
      <c r="D38" s="183" t="s">
        <v>844</v>
      </c>
      <c r="E38" s="157" t="s">
        <v>845</v>
      </c>
      <c r="F38" s="69">
        <v>2023</v>
      </c>
      <c r="G38" s="36">
        <v>1181</v>
      </c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6"/>
      <c r="AB38" s="113"/>
      <c r="AC38" s="113"/>
    </row>
    <row r="39" spans="1:29" s="62" customFormat="1" ht="20.100000000000001" customHeight="1">
      <c r="A39" s="150">
        <f>COUNT(A40:A41)</f>
        <v>2</v>
      </c>
      <c r="B39" s="150" t="s">
        <v>236</v>
      </c>
      <c r="C39" s="150"/>
      <c r="D39" s="151"/>
      <c r="E39" s="51"/>
      <c r="F39" s="52"/>
      <c r="G39" s="147">
        <f>SUM(G40:G41)</f>
        <v>15710</v>
      </c>
      <c r="H39" s="147">
        <f t="shared" ref="H39:AA39" si="8">SUM(H40:H41)</f>
        <v>0</v>
      </c>
      <c r="I39" s="147">
        <f t="shared" si="8"/>
        <v>0</v>
      </c>
      <c r="J39" s="147">
        <f t="shared" si="8"/>
        <v>0</v>
      </c>
      <c r="K39" s="147">
        <f t="shared" si="8"/>
        <v>2</v>
      </c>
      <c r="L39" s="147">
        <f t="shared" si="8"/>
        <v>0</v>
      </c>
      <c r="M39" s="147">
        <f t="shared" si="8"/>
        <v>1</v>
      </c>
      <c r="N39" s="147">
        <f t="shared" si="8"/>
        <v>9</v>
      </c>
      <c r="O39" s="147">
        <f t="shared" si="8"/>
        <v>0</v>
      </c>
      <c r="P39" s="147">
        <f t="shared" si="8"/>
        <v>0</v>
      </c>
      <c r="Q39" s="147">
        <f t="shared" si="8"/>
        <v>0</v>
      </c>
      <c r="R39" s="147">
        <f t="shared" si="8"/>
        <v>5</v>
      </c>
      <c r="S39" s="147">
        <f t="shared" si="8"/>
        <v>2</v>
      </c>
      <c r="T39" s="147">
        <f t="shared" si="8"/>
        <v>0</v>
      </c>
      <c r="U39" s="147">
        <f t="shared" si="8"/>
        <v>0</v>
      </c>
      <c r="V39" s="147">
        <f t="shared" si="8"/>
        <v>0</v>
      </c>
      <c r="W39" s="147">
        <f t="shared" si="8"/>
        <v>64</v>
      </c>
      <c r="X39" s="147">
        <f t="shared" si="8"/>
        <v>0</v>
      </c>
      <c r="Y39" s="147">
        <f t="shared" si="8"/>
        <v>0</v>
      </c>
      <c r="Z39" s="147">
        <f t="shared" si="8"/>
        <v>0</v>
      </c>
      <c r="AA39" s="147">
        <f t="shared" si="8"/>
        <v>0</v>
      </c>
      <c r="AB39" s="113"/>
      <c r="AC39" s="113"/>
    </row>
    <row r="40" spans="1:29" s="58" customFormat="1" ht="20.100000000000001" customHeight="1">
      <c r="A40" s="152">
        <v>1</v>
      </c>
      <c r="B40" s="152" t="s">
        <v>236</v>
      </c>
      <c r="C40" s="152" t="s">
        <v>212</v>
      </c>
      <c r="D40" s="70" t="s">
        <v>64</v>
      </c>
      <c r="E40" s="59" t="s">
        <v>643</v>
      </c>
      <c r="F40" s="60">
        <v>2008</v>
      </c>
      <c r="G40" s="36">
        <v>7531</v>
      </c>
      <c r="H40" s="55"/>
      <c r="I40" s="55"/>
      <c r="J40" s="55"/>
      <c r="K40" s="55"/>
      <c r="L40" s="55"/>
      <c r="M40" s="55"/>
      <c r="N40" s="55">
        <v>6</v>
      </c>
      <c r="O40" s="55"/>
      <c r="P40" s="55"/>
      <c r="Q40" s="55"/>
      <c r="R40" s="55">
        <v>5</v>
      </c>
      <c r="S40" s="55">
        <v>1</v>
      </c>
      <c r="T40" s="55"/>
      <c r="U40" s="55"/>
      <c r="V40" s="55"/>
      <c r="W40" s="55">
        <v>51</v>
      </c>
      <c r="X40" s="55"/>
      <c r="Y40" s="55"/>
      <c r="Z40" s="55"/>
      <c r="AA40" s="56"/>
      <c r="AB40" s="114"/>
      <c r="AC40" s="114"/>
    </row>
    <row r="41" spans="1:29" s="62" customFormat="1" ht="20.100000000000001" customHeight="1">
      <c r="A41" s="152">
        <v>2</v>
      </c>
      <c r="B41" s="152" t="s">
        <v>236</v>
      </c>
      <c r="C41" s="152" t="s">
        <v>212</v>
      </c>
      <c r="D41" s="70" t="s">
        <v>68</v>
      </c>
      <c r="E41" s="59" t="s">
        <v>642</v>
      </c>
      <c r="F41" s="60">
        <v>2008</v>
      </c>
      <c r="G41" s="36">
        <v>8179</v>
      </c>
      <c r="H41" s="55"/>
      <c r="I41" s="55"/>
      <c r="J41" s="55"/>
      <c r="K41" s="55">
        <v>2</v>
      </c>
      <c r="L41" s="55"/>
      <c r="M41" s="55">
        <v>1</v>
      </c>
      <c r="N41" s="55">
        <v>3</v>
      </c>
      <c r="O41" s="55"/>
      <c r="P41" s="55"/>
      <c r="Q41" s="55"/>
      <c r="R41" s="55"/>
      <c r="S41" s="55">
        <v>1</v>
      </c>
      <c r="T41" s="55"/>
      <c r="U41" s="55"/>
      <c r="V41" s="55"/>
      <c r="W41" s="55">
        <v>13</v>
      </c>
      <c r="X41" s="55"/>
      <c r="Y41" s="55"/>
      <c r="Z41" s="55"/>
      <c r="AA41" s="56"/>
      <c r="AB41" s="113"/>
      <c r="AC41" s="113"/>
    </row>
    <row r="42" spans="1:29" s="62" customFormat="1" ht="20.100000000000001" customHeight="1">
      <c r="A42" s="150">
        <f>COUNT(A43:A58)</f>
        <v>16</v>
      </c>
      <c r="B42" s="150" t="s">
        <v>118</v>
      </c>
      <c r="C42" s="150"/>
      <c r="D42" s="151"/>
      <c r="E42" s="51"/>
      <c r="F42" s="52"/>
      <c r="G42" s="147">
        <f>SUM(G43:G58)</f>
        <v>10052.1</v>
      </c>
      <c r="H42" s="147">
        <f t="shared" ref="H42:AA42" si="9">SUM(H43:H58)</f>
        <v>0</v>
      </c>
      <c r="I42" s="147">
        <f t="shared" si="9"/>
        <v>0</v>
      </c>
      <c r="J42" s="147">
        <f t="shared" si="9"/>
        <v>0</v>
      </c>
      <c r="K42" s="147">
        <f t="shared" si="9"/>
        <v>4</v>
      </c>
      <c r="L42" s="147">
        <f t="shared" si="9"/>
        <v>0</v>
      </c>
      <c r="M42" s="147">
        <f t="shared" si="9"/>
        <v>0</v>
      </c>
      <c r="N42" s="147">
        <f t="shared" si="9"/>
        <v>58</v>
      </c>
      <c r="O42" s="147">
        <f t="shared" si="9"/>
        <v>0</v>
      </c>
      <c r="P42" s="147">
        <f t="shared" si="9"/>
        <v>0</v>
      </c>
      <c r="Q42" s="147">
        <f t="shared" si="9"/>
        <v>0</v>
      </c>
      <c r="R42" s="147">
        <f t="shared" si="9"/>
        <v>0</v>
      </c>
      <c r="S42" s="147">
        <f t="shared" si="9"/>
        <v>0</v>
      </c>
      <c r="T42" s="147">
        <f t="shared" si="9"/>
        <v>0</v>
      </c>
      <c r="U42" s="147">
        <f t="shared" si="9"/>
        <v>0</v>
      </c>
      <c r="V42" s="147">
        <f t="shared" si="9"/>
        <v>0</v>
      </c>
      <c r="W42" s="147">
        <f t="shared" si="9"/>
        <v>2</v>
      </c>
      <c r="X42" s="147">
        <f t="shared" si="9"/>
        <v>0</v>
      </c>
      <c r="Y42" s="147">
        <f t="shared" si="9"/>
        <v>0</v>
      </c>
      <c r="Z42" s="147">
        <f t="shared" si="9"/>
        <v>0</v>
      </c>
      <c r="AA42" s="147">
        <f t="shared" si="9"/>
        <v>0</v>
      </c>
      <c r="AB42" s="113"/>
      <c r="AC42" s="113"/>
    </row>
    <row r="43" spans="1:29" s="58" customFormat="1" ht="20.100000000000001" customHeight="1">
      <c r="A43" s="152">
        <v>1</v>
      </c>
      <c r="B43" s="152" t="s">
        <v>118</v>
      </c>
      <c r="C43" s="152" t="s">
        <v>212</v>
      </c>
      <c r="D43" s="65" t="s">
        <v>141</v>
      </c>
      <c r="E43" s="65" t="s">
        <v>82</v>
      </c>
      <c r="F43" s="60">
        <v>2008</v>
      </c>
      <c r="G43" s="232">
        <v>946.3</v>
      </c>
      <c r="H43" s="55"/>
      <c r="I43" s="55"/>
      <c r="J43" s="55"/>
      <c r="K43" s="55"/>
      <c r="L43" s="55"/>
      <c r="M43" s="55"/>
      <c r="N43" s="55">
        <v>6</v>
      </c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6"/>
      <c r="AB43" s="114"/>
      <c r="AC43" s="114"/>
    </row>
    <row r="44" spans="1:29" s="62" customFormat="1" ht="20.100000000000001" customHeight="1">
      <c r="A44" s="152">
        <v>2</v>
      </c>
      <c r="B44" s="152" t="s">
        <v>118</v>
      </c>
      <c r="C44" s="152" t="s">
        <v>212</v>
      </c>
      <c r="D44" s="65" t="s">
        <v>213</v>
      </c>
      <c r="E44" s="65" t="s">
        <v>83</v>
      </c>
      <c r="F44" s="60">
        <v>2008</v>
      </c>
      <c r="G44" s="232">
        <v>503.9</v>
      </c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6"/>
      <c r="AB44" s="113"/>
      <c r="AC44" s="113"/>
    </row>
    <row r="45" spans="1:29" s="62" customFormat="1" ht="20.100000000000001" customHeight="1">
      <c r="A45" s="152">
        <v>3</v>
      </c>
      <c r="B45" s="152" t="s">
        <v>118</v>
      </c>
      <c r="C45" s="152" t="s">
        <v>212</v>
      </c>
      <c r="D45" s="65" t="s">
        <v>142</v>
      </c>
      <c r="E45" s="65" t="s">
        <v>84</v>
      </c>
      <c r="F45" s="60">
        <v>2008</v>
      </c>
      <c r="G45" s="232">
        <v>442.1</v>
      </c>
      <c r="H45" s="55"/>
      <c r="I45" s="55"/>
      <c r="J45" s="55"/>
      <c r="K45" s="55"/>
      <c r="L45" s="55"/>
      <c r="M45" s="55"/>
      <c r="N45" s="55">
        <v>16</v>
      </c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113"/>
      <c r="AC45" s="113"/>
    </row>
    <row r="46" spans="1:29" s="62" customFormat="1" ht="20.100000000000001" customHeight="1">
      <c r="A46" s="152">
        <v>4</v>
      </c>
      <c r="B46" s="152" t="s">
        <v>118</v>
      </c>
      <c r="C46" s="152" t="s">
        <v>212</v>
      </c>
      <c r="D46" s="65" t="s">
        <v>143</v>
      </c>
      <c r="E46" s="65" t="s">
        <v>85</v>
      </c>
      <c r="F46" s="60">
        <v>2008</v>
      </c>
      <c r="G46" s="232">
        <v>1065.8</v>
      </c>
      <c r="H46" s="55"/>
      <c r="I46" s="55"/>
      <c r="J46" s="55"/>
      <c r="K46" s="55"/>
      <c r="L46" s="55"/>
      <c r="M46" s="55"/>
      <c r="N46" s="55">
        <v>9</v>
      </c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6"/>
      <c r="AB46" s="113"/>
      <c r="AC46" s="113"/>
    </row>
    <row r="47" spans="1:29" s="62" customFormat="1" ht="20.100000000000001" customHeight="1">
      <c r="A47" s="152">
        <v>5</v>
      </c>
      <c r="B47" s="152" t="s">
        <v>118</v>
      </c>
      <c r="C47" s="152" t="s">
        <v>212</v>
      </c>
      <c r="D47" s="65" t="s">
        <v>144</v>
      </c>
      <c r="E47" s="65" t="s">
        <v>86</v>
      </c>
      <c r="F47" s="60">
        <v>2008</v>
      </c>
      <c r="G47" s="232">
        <v>962.7</v>
      </c>
      <c r="H47" s="55"/>
      <c r="I47" s="55"/>
      <c r="J47" s="55"/>
      <c r="K47" s="55"/>
      <c r="L47" s="55"/>
      <c r="M47" s="55"/>
      <c r="N47" s="55">
        <v>5</v>
      </c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6"/>
      <c r="AB47" s="113"/>
      <c r="AC47" s="113"/>
    </row>
    <row r="48" spans="1:29" s="58" customFormat="1" ht="20.100000000000001" customHeight="1">
      <c r="A48" s="152">
        <v>6</v>
      </c>
      <c r="B48" s="152" t="s">
        <v>118</v>
      </c>
      <c r="C48" s="152" t="s">
        <v>212</v>
      </c>
      <c r="D48" s="65" t="s">
        <v>152</v>
      </c>
      <c r="E48" s="65" t="s">
        <v>96</v>
      </c>
      <c r="F48" s="60">
        <v>2008</v>
      </c>
      <c r="G48" s="232">
        <v>379.2</v>
      </c>
      <c r="H48" s="55"/>
      <c r="I48" s="55"/>
      <c r="J48" s="55"/>
      <c r="K48" s="55">
        <v>1</v>
      </c>
      <c r="L48" s="55"/>
      <c r="M48" s="55"/>
      <c r="N48" s="55">
        <v>3</v>
      </c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6"/>
      <c r="AB48" s="114"/>
      <c r="AC48" s="114"/>
    </row>
    <row r="49" spans="1:29" s="62" customFormat="1" ht="20.100000000000001" customHeight="1">
      <c r="A49" s="152">
        <v>7</v>
      </c>
      <c r="B49" s="152" t="s">
        <v>118</v>
      </c>
      <c r="C49" s="152" t="s">
        <v>212</v>
      </c>
      <c r="D49" s="65" t="s">
        <v>153</v>
      </c>
      <c r="E49" s="65" t="s">
        <v>97</v>
      </c>
      <c r="F49" s="60">
        <v>2008</v>
      </c>
      <c r="G49" s="232">
        <v>370.5</v>
      </c>
      <c r="H49" s="55"/>
      <c r="I49" s="55"/>
      <c r="J49" s="55"/>
      <c r="K49" s="55">
        <v>1</v>
      </c>
      <c r="L49" s="55"/>
      <c r="M49" s="55"/>
      <c r="N49" s="55">
        <v>3</v>
      </c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6"/>
      <c r="AB49" s="113"/>
      <c r="AC49" s="113"/>
    </row>
    <row r="50" spans="1:29" s="62" customFormat="1" ht="20.100000000000001" customHeight="1">
      <c r="A50" s="152">
        <v>8</v>
      </c>
      <c r="B50" s="152" t="s">
        <v>118</v>
      </c>
      <c r="C50" s="152" t="s">
        <v>212</v>
      </c>
      <c r="D50" s="65" t="s">
        <v>154</v>
      </c>
      <c r="E50" s="65" t="s">
        <v>98</v>
      </c>
      <c r="F50" s="60">
        <v>2008</v>
      </c>
      <c r="G50" s="232">
        <v>506.4</v>
      </c>
      <c r="H50" s="55"/>
      <c r="I50" s="55"/>
      <c r="J50" s="55"/>
      <c r="K50" s="55">
        <v>1</v>
      </c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6"/>
      <c r="AB50" s="113"/>
      <c r="AC50" s="113"/>
    </row>
    <row r="51" spans="1:29" s="62" customFormat="1" ht="20.100000000000001" customHeight="1">
      <c r="A51" s="152">
        <v>9</v>
      </c>
      <c r="B51" s="152" t="s">
        <v>118</v>
      </c>
      <c r="C51" s="152" t="s">
        <v>212</v>
      </c>
      <c r="D51" s="65" t="s">
        <v>155</v>
      </c>
      <c r="E51" s="65" t="s">
        <v>99</v>
      </c>
      <c r="F51" s="60">
        <v>2008</v>
      </c>
      <c r="G51" s="232">
        <v>893.5</v>
      </c>
      <c r="H51" s="55"/>
      <c r="I51" s="55"/>
      <c r="J51" s="55"/>
      <c r="K51" s="55"/>
      <c r="L51" s="55"/>
      <c r="M51" s="55"/>
      <c r="N51" s="55">
        <v>8</v>
      </c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6"/>
      <c r="AB51" s="113"/>
      <c r="AC51" s="113"/>
    </row>
    <row r="52" spans="1:29" s="62" customFormat="1" ht="20.100000000000001" customHeight="1">
      <c r="A52" s="152">
        <v>10</v>
      </c>
      <c r="B52" s="152" t="s">
        <v>118</v>
      </c>
      <c r="C52" s="152" t="s">
        <v>212</v>
      </c>
      <c r="D52" s="65" t="s">
        <v>156</v>
      </c>
      <c r="E52" s="65" t="s">
        <v>100</v>
      </c>
      <c r="F52" s="60">
        <v>2008</v>
      </c>
      <c r="G52" s="232">
        <v>714.6</v>
      </c>
      <c r="H52" s="55"/>
      <c r="I52" s="55"/>
      <c r="J52" s="55"/>
      <c r="K52" s="55">
        <v>1</v>
      </c>
      <c r="L52" s="55"/>
      <c r="M52" s="55"/>
      <c r="N52" s="55">
        <v>3</v>
      </c>
      <c r="O52" s="55"/>
      <c r="P52" s="55"/>
      <c r="Q52" s="55"/>
      <c r="R52" s="55"/>
      <c r="S52" s="55"/>
      <c r="T52" s="55"/>
      <c r="U52" s="55"/>
      <c r="V52" s="55"/>
      <c r="W52" s="55">
        <v>2</v>
      </c>
      <c r="X52" s="55"/>
      <c r="Y52" s="55"/>
      <c r="Z52" s="55"/>
      <c r="AA52" s="56"/>
      <c r="AB52" s="113"/>
      <c r="AC52" s="113"/>
    </row>
    <row r="53" spans="1:29" s="62" customFormat="1" ht="20.100000000000001" customHeight="1">
      <c r="A53" s="152">
        <v>11</v>
      </c>
      <c r="B53" s="152" t="s">
        <v>118</v>
      </c>
      <c r="C53" s="152" t="s">
        <v>212</v>
      </c>
      <c r="D53" s="65" t="s">
        <v>157</v>
      </c>
      <c r="E53" s="65" t="s">
        <v>102</v>
      </c>
      <c r="F53" s="60">
        <v>2008</v>
      </c>
      <c r="G53" s="232">
        <v>421.3</v>
      </c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6"/>
      <c r="AB53" s="113"/>
      <c r="AC53" s="113"/>
    </row>
    <row r="54" spans="1:29" s="62" customFormat="1" ht="20.100000000000001" customHeight="1">
      <c r="A54" s="152">
        <v>12</v>
      </c>
      <c r="B54" s="152" t="s">
        <v>118</v>
      </c>
      <c r="C54" s="152" t="s">
        <v>212</v>
      </c>
      <c r="D54" s="65" t="s">
        <v>158</v>
      </c>
      <c r="E54" s="65" t="s">
        <v>101</v>
      </c>
      <c r="F54" s="60">
        <v>2008</v>
      </c>
      <c r="G54" s="232">
        <v>904.1</v>
      </c>
      <c r="H54" s="55"/>
      <c r="I54" s="55"/>
      <c r="J54" s="55"/>
      <c r="K54" s="55"/>
      <c r="L54" s="55"/>
      <c r="M54" s="55"/>
      <c r="N54" s="55">
        <v>5</v>
      </c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113"/>
      <c r="AC54" s="113"/>
    </row>
    <row r="55" spans="1:29" s="62" customFormat="1" ht="20.100000000000001" customHeight="1">
      <c r="A55" s="152">
        <v>13</v>
      </c>
      <c r="B55" s="152" t="s">
        <v>118</v>
      </c>
      <c r="C55" s="152" t="s">
        <v>212</v>
      </c>
      <c r="D55" s="65" t="s">
        <v>159</v>
      </c>
      <c r="E55" s="65" t="s">
        <v>103</v>
      </c>
      <c r="F55" s="60">
        <v>2008</v>
      </c>
      <c r="G55" s="232">
        <v>347.2</v>
      </c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113"/>
      <c r="AC55" s="113"/>
    </row>
    <row r="56" spans="1:29" s="62" customFormat="1" ht="20.100000000000001" customHeight="1">
      <c r="A56" s="152">
        <v>14</v>
      </c>
      <c r="B56" s="152" t="s">
        <v>118</v>
      </c>
      <c r="C56" s="152" t="s">
        <v>212</v>
      </c>
      <c r="D56" s="65" t="s">
        <v>160</v>
      </c>
      <c r="E56" s="65" t="s">
        <v>104</v>
      </c>
      <c r="F56" s="60">
        <v>2008</v>
      </c>
      <c r="G56" s="232">
        <v>412</v>
      </c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6"/>
      <c r="AB56" s="113"/>
      <c r="AC56" s="113"/>
    </row>
    <row r="57" spans="1:29" s="62" customFormat="1" ht="20.100000000000001" customHeight="1">
      <c r="A57" s="152">
        <v>15</v>
      </c>
      <c r="B57" s="152" t="s">
        <v>118</v>
      </c>
      <c r="C57" s="152" t="s">
        <v>212</v>
      </c>
      <c r="D57" s="250" t="s">
        <v>840</v>
      </c>
      <c r="E57" s="65" t="s">
        <v>644</v>
      </c>
      <c r="F57" s="60">
        <v>2008</v>
      </c>
      <c r="G57" s="232">
        <v>851.2</v>
      </c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6"/>
      <c r="AB57" s="113"/>
      <c r="AC57" s="113"/>
    </row>
    <row r="58" spans="1:29" s="62" customFormat="1" ht="20.100000000000001" customHeight="1">
      <c r="A58" s="152">
        <v>16</v>
      </c>
      <c r="B58" s="152" t="s">
        <v>118</v>
      </c>
      <c r="C58" s="152" t="s">
        <v>212</v>
      </c>
      <c r="D58" s="250" t="s">
        <v>841</v>
      </c>
      <c r="E58" s="65" t="s">
        <v>645</v>
      </c>
      <c r="F58" s="60">
        <v>2008</v>
      </c>
      <c r="G58" s="232">
        <v>331.3</v>
      </c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113"/>
      <c r="AC58" s="113"/>
    </row>
    <row r="59" spans="1:29" s="62" customFormat="1" ht="20.100000000000001" customHeight="1">
      <c r="A59" s="150">
        <f>COUNT(A60:A64)</f>
        <v>5</v>
      </c>
      <c r="B59" s="150" t="s">
        <v>237</v>
      </c>
      <c r="C59" s="150"/>
      <c r="D59" s="151"/>
      <c r="E59" s="51"/>
      <c r="F59" s="52"/>
      <c r="G59" s="147">
        <f>SUM(G60:G64)</f>
        <v>3845.8999999999996</v>
      </c>
      <c r="H59" s="147">
        <f>SUM(H60:H64)</f>
        <v>0</v>
      </c>
      <c r="I59" s="147">
        <f t="shared" ref="I59:AA59" si="10">SUM(I60:I60)</f>
        <v>0</v>
      </c>
      <c r="J59" s="147">
        <f t="shared" si="10"/>
        <v>0</v>
      </c>
      <c r="K59" s="147">
        <f t="shared" si="10"/>
        <v>0</v>
      </c>
      <c r="L59" s="147">
        <f t="shared" si="10"/>
        <v>0</v>
      </c>
      <c r="M59" s="147">
        <f t="shared" si="10"/>
        <v>0</v>
      </c>
      <c r="N59" s="147">
        <f t="shared" si="10"/>
        <v>0</v>
      </c>
      <c r="O59" s="147">
        <f t="shared" si="10"/>
        <v>0</v>
      </c>
      <c r="P59" s="147">
        <f t="shared" si="10"/>
        <v>0</v>
      </c>
      <c r="Q59" s="147">
        <f t="shared" si="10"/>
        <v>0</v>
      </c>
      <c r="R59" s="147">
        <f t="shared" si="10"/>
        <v>0</v>
      </c>
      <c r="S59" s="147">
        <f t="shared" si="10"/>
        <v>0</v>
      </c>
      <c r="T59" s="147">
        <f t="shared" si="10"/>
        <v>0</v>
      </c>
      <c r="U59" s="147">
        <f t="shared" si="10"/>
        <v>0</v>
      </c>
      <c r="V59" s="147">
        <f t="shared" si="10"/>
        <v>0</v>
      </c>
      <c r="W59" s="147">
        <f t="shared" si="10"/>
        <v>0</v>
      </c>
      <c r="X59" s="147">
        <f t="shared" si="10"/>
        <v>0</v>
      </c>
      <c r="Y59" s="147">
        <f t="shared" si="10"/>
        <v>0</v>
      </c>
      <c r="Z59" s="147">
        <f t="shared" si="10"/>
        <v>0</v>
      </c>
      <c r="AA59" s="72">
        <f t="shared" si="10"/>
        <v>0</v>
      </c>
      <c r="AB59" s="113"/>
      <c r="AC59" s="113"/>
    </row>
    <row r="60" spans="1:29" s="62" customFormat="1" ht="20.100000000000001" customHeight="1">
      <c r="A60" s="152">
        <v>1</v>
      </c>
      <c r="B60" s="152" t="s">
        <v>237</v>
      </c>
      <c r="C60" s="152" t="s">
        <v>212</v>
      </c>
      <c r="D60" s="261" t="s">
        <v>2</v>
      </c>
      <c r="E60" s="73" t="s">
        <v>646</v>
      </c>
      <c r="F60" s="184">
        <v>2008</v>
      </c>
      <c r="G60" s="56">
        <v>501.2</v>
      </c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113"/>
      <c r="AC60" s="113"/>
    </row>
    <row r="61" spans="1:29" s="62" customFormat="1" ht="20.100000000000001" customHeight="1">
      <c r="A61" s="152">
        <v>2</v>
      </c>
      <c r="B61" s="152" t="s">
        <v>237</v>
      </c>
      <c r="C61" s="152" t="s">
        <v>212</v>
      </c>
      <c r="D61" s="261" t="s">
        <v>1044</v>
      </c>
      <c r="E61" s="73" t="s">
        <v>1045</v>
      </c>
      <c r="F61" s="184">
        <v>2025</v>
      </c>
      <c r="G61" s="377">
        <v>2382.4</v>
      </c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113"/>
      <c r="AC61" s="113"/>
    </row>
    <row r="62" spans="1:29" s="62" customFormat="1" ht="20.100000000000001" customHeight="1">
      <c r="A62" s="152">
        <v>3</v>
      </c>
      <c r="B62" s="152" t="s">
        <v>237</v>
      </c>
      <c r="C62" s="152" t="s">
        <v>212</v>
      </c>
      <c r="D62" s="261" t="s">
        <v>1046</v>
      </c>
      <c r="E62" s="73" t="s">
        <v>1047</v>
      </c>
      <c r="F62" s="184">
        <v>2025</v>
      </c>
      <c r="G62" s="377">
        <v>432.6</v>
      </c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113"/>
      <c r="AC62" s="113"/>
    </row>
    <row r="63" spans="1:29" s="62" customFormat="1" ht="20.100000000000001" customHeight="1">
      <c r="A63" s="152">
        <v>4</v>
      </c>
      <c r="B63" s="152" t="s">
        <v>237</v>
      </c>
      <c r="C63" s="152" t="s">
        <v>212</v>
      </c>
      <c r="D63" s="261" t="s">
        <v>1048</v>
      </c>
      <c r="E63" s="73" t="s">
        <v>1049</v>
      </c>
      <c r="F63" s="184">
        <v>2025</v>
      </c>
      <c r="G63" s="377">
        <v>308.7</v>
      </c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113"/>
      <c r="AC63" s="113"/>
    </row>
    <row r="64" spans="1:29" ht="20.100000000000001" customHeight="1">
      <c r="A64" s="378">
        <v>5</v>
      </c>
      <c r="B64" s="378" t="s">
        <v>237</v>
      </c>
      <c r="C64" s="378" t="s">
        <v>212</v>
      </c>
      <c r="D64" s="421" t="s">
        <v>1050</v>
      </c>
      <c r="E64" s="379" t="s">
        <v>1051</v>
      </c>
      <c r="F64" s="378">
        <v>2025</v>
      </c>
      <c r="G64" s="380">
        <v>221</v>
      </c>
      <c r="H64" s="380"/>
      <c r="I64" s="381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  <c r="Z64" s="382"/>
      <c r="AA64" s="382"/>
      <c r="AB64" s="115"/>
      <c r="AC64" s="115"/>
    </row>
    <row r="65" spans="8:29" ht="20.100000000000001" customHeight="1">
      <c r="H65" s="115"/>
      <c r="I65" s="94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5"/>
      <c r="AC65" s="115"/>
    </row>
    <row r="66" spans="8:29" ht="20.100000000000001" customHeight="1">
      <c r="H66" s="115"/>
      <c r="I66" s="94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5"/>
      <c r="AC66" s="115"/>
    </row>
    <row r="67" spans="8:29" ht="20.100000000000001" customHeight="1">
      <c r="H67" s="115"/>
      <c r="I67" s="94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5"/>
      <c r="AC67" s="115"/>
    </row>
    <row r="68" spans="8:29" ht="20.100000000000001" customHeight="1">
      <c r="H68" s="115"/>
      <c r="I68" s="94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5"/>
      <c r="AC68" s="115"/>
    </row>
    <row r="69" spans="8:29" ht="20.100000000000001" customHeight="1">
      <c r="H69" s="115"/>
      <c r="I69" s="94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5"/>
      <c r="AC69" s="115"/>
    </row>
    <row r="70" spans="8:29" ht="20.100000000000001" customHeight="1">
      <c r="H70" s="115"/>
      <c r="I70" s="94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5"/>
      <c r="AC70" s="115"/>
    </row>
    <row r="71" spans="8:29" ht="20.100000000000001" customHeight="1">
      <c r="H71" s="115"/>
      <c r="I71" s="94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5"/>
      <c r="AC71" s="115"/>
    </row>
    <row r="72" spans="8:29" ht="20.100000000000001" customHeight="1">
      <c r="H72" s="115"/>
      <c r="I72" s="94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5"/>
      <c r="AC72" s="115"/>
    </row>
    <row r="73" spans="8:29" ht="20.100000000000001" customHeight="1">
      <c r="H73" s="115"/>
      <c r="I73" s="94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5"/>
      <c r="AC73" s="115"/>
    </row>
    <row r="74" spans="8:29" ht="20.100000000000001" customHeight="1">
      <c r="H74" s="115"/>
      <c r="I74" s="94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5"/>
      <c r="AC74" s="115"/>
    </row>
    <row r="75" spans="8:29" ht="20.100000000000001" customHeight="1">
      <c r="H75" s="115"/>
      <c r="I75" s="94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5"/>
      <c r="AC75" s="115"/>
    </row>
    <row r="76" spans="8:29" ht="20.100000000000001" customHeight="1">
      <c r="H76" s="115"/>
      <c r="I76" s="94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5"/>
      <c r="AC76" s="115"/>
    </row>
    <row r="77" spans="8:29" ht="20.100000000000001" customHeight="1">
      <c r="H77" s="115"/>
      <c r="I77" s="94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5"/>
      <c r="AC77" s="115"/>
    </row>
    <row r="78" spans="8:29" ht="20.100000000000001" customHeight="1">
      <c r="H78" s="115"/>
      <c r="I78" s="94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5"/>
      <c r="AC78" s="115"/>
    </row>
    <row r="79" spans="8:29" ht="15" customHeight="1">
      <c r="H79" s="115"/>
      <c r="I79" s="94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5"/>
      <c r="AC79" s="115"/>
    </row>
    <row r="80" spans="8:29" ht="15" customHeight="1">
      <c r="H80" s="115"/>
      <c r="I80" s="94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5"/>
      <c r="AC80" s="115"/>
    </row>
    <row r="81" spans="1:29" ht="15" customHeight="1">
      <c r="H81" s="115"/>
      <c r="I81" s="94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5"/>
      <c r="AC81" s="115"/>
    </row>
    <row r="82" spans="1:29" ht="15" customHeight="1">
      <c r="H82" s="115"/>
      <c r="I82" s="94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5"/>
      <c r="AC82" s="115"/>
    </row>
    <row r="83" spans="1:29" ht="15" customHeight="1">
      <c r="H83" s="115"/>
      <c r="I83" s="94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5"/>
      <c r="AC83" s="115"/>
    </row>
    <row r="84" spans="1:29" ht="15" customHeight="1">
      <c r="H84" s="115"/>
      <c r="I84" s="94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5"/>
      <c r="AC84" s="115"/>
    </row>
    <row r="85" spans="1:29" ht="15" customHeight="1">
      <c r="H85" s="115"/>
      <c r="I85" s="94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5"/>
      <c r="AC85" s="115"/>
    </row>
    <row r="86" spans="1:29" ht="15" customHeight="1">
      <c r="H86" s="115"/>
      <c r="I86" s="94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5"/>
      <c r="AC86" s="115"/>
    </row>
    <row r="87" spans="1:29" ht="15" customHeight="1">
      <c r="H87" s="115"/>
      <c r="I87" s="94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</row>
    <row r="88" spans="1:29" ht="15" customHeight="1">
      <c r="H88" s="43"/>
      <c r="I88" s="94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1:29" ht="15" customHeight="1">
      <c r="H89" s="43"/>
      <c r="I89" s="94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1:29" ht="15" customHeight="1">
      <c r="H90" s="43"/>
      <c r="I90" s="94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1:29" ht="15" customHeight="1">
      <c r="H91" s="43"/>
      <c r="I91" s="94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1:29" ht="15" customHeight="1">
      <c r="I92" s="33"/>
    </row>
    <row r="93" spans="1:29" ht="15" customHeight="1">
      <c r="I93" s="33"/>
    </row>
    <row r="94" spans="1:29" ht="15" customHeight="1">
      <c r="I94" s="34"/>
    </row>
    <row r="95" spans="1:29" ht="15" customHeight="1">
      <c r="I95" s="34"/>
    </row>
    <row r="96" spans="1:29" s="28" customFormat="1" ht="15" customHeight="1">
      <c r="A96" s="5"/>
      <c r="B96" s="29"/>
      <c r="C96" s="29"/>
      <c r="D96" s="30"/>
      <c r="E96" s="30"/>
      <c r="F96" s="29"/>
      <c r="G96" s="43"/>
      <c r="H96" s="5"/>
      <c r="I96" s="93"/>
    </row>
    <row r="97" spans="9:9" ht="15" customHeight="1">
      <c r="I97" s="34"/>
    </row>
    <row r="98" spans="9:9" ht="15" customHeight="1">
      <c r="I98" s="33"/>
    </row>
    <row r="99" spans="9:9" ht="15" customHeight="1">
      <c r="I99" s="33"/>
    </row>
    <row r="100" spans="9:9" ht="15" customHeight="1">
      <c r="I100" s="33"/>
    </row>
    <row r="101" spans="9:9" ht="15" customHeight="1">
      <c r="I101" s="33"/>
    </row>
    <row r="102" spans="9:9" ht="15" customHeight="1">
      <c r="I102" s="33"/>
    </row>
  </sheetData>
  <phoneticPr fontId="2" type="noConversion"/>
  <printOptions horizontalCentered="1"/>
  <pageMargins left="0" right="0" top="0.74803149606299213" bottom="0.74803149606299213" header="0.31496062992125984" footer="0.31496062992125984"/>
  <pageSetup paperSize="9" scale="64" orientation="landscape" r:id="rId1"/>
  <headerFooter>
    <oddFooter xml:space="preserve">&amp;C동탄2권역 &amp;P/&amp;N </oddFooter>
  </headerFooter>
  <rowBreaks count="1" manualBreakCount="1">
    <brk id="38" max="26" man="1"/>
  </rowBreaks>
  <colBreaks count="1" manualBreakCount="1">
    <brk id="17" max="5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53D5-38CF-455E-A1CC-8BEF33DC8E76}">
  <sheetPr>
    <tabColor rgb="FFFFFF00"/>
  </sheetPr>
  <dimension ref="A1:AA72"/>
  <sheetViews>
    <sheetView view="pageBreakPreview" zoomScale="55" zoomScaleNormal="70" zoomScaleSheetLayoutView="55" workbookViewId="0">
      <pane xSplit="7" ySplit="4" topLeftCell="H10" activePane="bottomRight" state="frozen"/>
      <selection activeCell="D34" sqref="D34"/>
      <selection pane="topRight" activeCell="D34" sqref="D34"/>
      <selection pane="bottomLeft" activeCell="D34" sqref="D34"/>
      <selection pane="bottomRight" activeCell="B59" sqref="A37:AA72"/>
    </sheetView>
  </sheetViews>
  <sheetFormatPr defaultRowHeight="10.5"/>
  <cols>
    <col min="1" max="1" width="5.375" style="2" bestFit="1" customWidth="1"/>
    <col min="2" max="2" width="7" style="16" bestFit="1" customWidth="1"/>
    <col min="3" max="3" width="6.375" style="16" bestFit="1" customWidth="1"/>
    <col min="4" max="4" width="23" style="14" bestFit="1" customWidth="1"/>
    <col min="5" max="5" width="24.375" style="14" customWidth="1"/>
    <col min="6" max="6" width="7" style="16" bestFit="1" customWidth="1"/>
    <col min="7" max="7" width="8.5" style="44" bestFit="1" customWidth="1"/>
    <col min="8" max="8" width="7.5" style="2" bestFit="1" customWidth="1"/>
    <col min="9" max="9" width="9" style="2"/>
    <col min="10" max="18" width="9" style="2" customWidth="1"/>
    <col min="19" max="22" width="9" style="2"/>
    <col min="23" max="24" width="10" style="2" customWidth="1"/>
    <col min="25" max="26" width="9" style="2"/>
    <col min="27" max="27" width="12.125" style="2" bestFit="1" customWidth="1"/>
    <col min="28" max="16384" width="9" style="2"/>
  </cols>
  <sheetData>
    <row r="1" spans="1:27" ht="33" customHeight="1">
      <c r="A1" s="3" t="s">
        <v>335</v>
      </c>
      <c r="B1" s="15"/>
      <c r="C1" s="15"/>
      <c r="D1" s="1"/>
      <c r="E1" s="1"/>
      <c r="F1" s="15"/>
      <c r="G1" s="25"/>
      <c r="H1" s="1"/>
    </row>
    <row r="2" spans="1:27" s="76" customFormat="1" ht="20.100000000000001" customHeight="1">
      <c r="A2" s="120" t="s">
        <v>5</v>
      </c>
      <c r="B2" s="120" t="s">
        <v>241</v>
      </c>
      <c r="C2" s="120" t="s">
        <v>239</v>
      </c>
      <c r="D2" s="121" t="s">
        <v>0</v>
      </c>
      <c r="E2" s="122" t="s">
        <v>174</v>
      </c>
      <c r="F2" s="122" t="s">
        <v>7</v>
      </c>
      <c r="G2" s="123" t="s">
        <v>175</v>
      </c>
      <c r="H2" s="123" t="s">
        <v>469</v>
      </c>
      <c r="I2" s="123" t="s">
        <v>469</v>
      </c>
      <c r="J2" s="123" t="s">
        <v>470</v>
      </c>
      <c r="K2" s="123" t="s">
        <v>470</v>
      </c>
      <c r="L2" s="123" t="s">
        <v>470</v>
      </c>
      <c r="M2" s="123" t="s">
        <v>470</v>
      </c>
      <c r="N2" s="123" t="s">
        <v>470</v>
      </c>
      <c r="O2" s="123" t="s">
        <v>471</v>
      </c>
      <c r="P2" s="123" t="s">
        <v>471</v>
      </c>
      <c r="Q2" s="123" t="s">
        <v>471</v>
      </c>
      <c r="R2" s="123" t="s">
        <v>480</v>
      </c>
      <c r="S2" s="123" t="s">
        <v>482</v>
      </c>
      <c r="T2" s="123" t="s">
        <v>482</v>
      </c>
      <c r="U2" s="123" t="s">
        <v>482</v>
      </c>
      <c r="V2" s="123" t="s">
        <v>486</v>
      </c>
      <c r="W2" s="123" t="s">
        <v>486</v>
      </c>
      <c r="X2" s="123" t="s">
        <v>486</v>
      </c>
      <c r="Y2" s="123" t="s">
        <v>486</v>
      </c>
      <c r="Z2" s="123" t="s">
        <v>486</v>
      </c>
      <c r="AA2" s="123" t="s">
        <v>489</v>
      </c>
    </row>
    <row r="3" spans="1:27" s="76" customFormat="1" ht="20.100000000000001" customHeight="1">
      <c r="A3" s="124"/>
      <c r="B3" s="124"/>
      <c r="C3" s="124"/>
      <c r="D3" s="125"/>
      <c r="E3" s="126"/>
      <c r="F3" s="126"/>
      <c r="G3" s="127"/>
      <c r="H3" s="127" t="s">
        <v>468</v>
      </c>
      <c r="I3" s="127" t="s">
        <v>490</v>
      </c>
      <c r="J3" s="127" t="s">
        <v>472</v>
      </c>
      <c r="K3" s="127" t="s">
        <v>473</v>
      </c>
      <c r="L3" s="127" t="s">
        <v>474</v>
      </c>
      <c r="M3" s="127" t="s">
        <v>475</v>
      </c>
      <c r="N3" s="127" t="s">
        <v>476</v>
      </c>
      <c r="O3" s="127" t="s">
        <v>477</v>
      </c>
      <c r="P3" s="127" t="s">
        <v>478</v>
      </c>
      <c r="Q3" s="127" t="s">
        <v>479</v>
      </c>
      <c r="R3" s="127" t="s">
        <v>494</v>
      </c>
      <c r="S3" s="127" t="s">
        <v>483</v>
      </c>
      <c r="T3" s="127" t="s">
        <v>484</v>
      </c>
      <c r="U3" s="127" t="s">
        <v>485</v>
      </c>
      <c r="V3" s="127" t="s">
        <v>491</v>
      </c>
      <c r="W3" s="127" t="s">
        <v>492</v>
      </c>
      <c r="X3" s="127" t="s">
        <v>493</v>
      </c>
      <c r="Y3" s="127" t="s">
        <v>487</v>
      </c>
      <c r="Z3" s="127" t="s">
        <v>488</v>
      </c>
      <c r="AA3" s="127"/>
    </row>
    <row r="4" spans="1:27" s="50" customFormat="1" ht="20.100000000000001" customHeight="1">
      <c r="A4" s="128">
        <f>SUM(A5,A16,A18,A23,A25,A27,A29,A31,A33,A35,A37,A39)</f>
        <v>48</v>
      </c>
      <c r="B4" s="128"/>
      <c r="C4" s="128"/>
      <c r="D4" s="129"/>
      <c r="E4" s="130"/>
      <c r="F4" s="131"/>
      <c r="G4" s="228">
        <f>SUM(G5,G16,G18,G23,G25,G27,G29,G31,G33,G35,G37,G39)</f>
        <v>759387.15</v>
      </c>
      <c r="H4" s="228">
        <f t="shared" ref="H4:Z4" si="0">SUM(H5,H16,H18,H23,H25,H27,H29,H31,H33,H35,H37,H39)</f>
        <v>3</v>
      </c>
      <c r="I4" s="228">
        <f t="shared" si="0"/>
        <v>2</v>
      </c>
      <c r="J4" s="228">
        <f t="shared" si="0"/>
        <v>1</v>
      </c>
      <c r="K4" s="228">
        <f t="shared" si="0"/>
        <v>89</v>
      </c>
      <c r="L4" s="228">
        <f t="shared" si="0"/>
        <v>4</v>
      </c>
      <c r="M4" s="228">
        <f t="shared" si="0"/>
        <v>604</v>
      </c>
      <c r="N4" s="228">
        <f t="shared" si="0"/>
        <v>387</v>
      </c>
      <c r="O4" s="228">
        <f t="shared" si="0"/>
        <v>5</v>
      </c>
      <c r="P4" s="228">
        <f t="shared" si="0"/>
        <v>5</v>
      </c>
      <c r="Q4" s="228">
        <f t="shared" si="0"/>
        <v>1</v>
      </c>
      <c r="R4" s="228">
        <f t="shared" si="0"/>
        <v>83</v>
      </c>
      <c r="S4" s="228">
        <f t="shared" si="0"/>
        <v>1</v>
      </c>
      <c r="T4" s="228">
        <f t="shared" si="0"/>
        <v>5</v>
      </c>
      <c r="U4" s="228">
        <f t="shared" si="0"/>
        <v>0</v>
      </c>
      <c r="V4" s="228">
        <f t="shared" si="0"/>
        <v>2</v>
      </c>
      <c r="W4" s="228">
        <f t="shared" si="0"/>
        <v>865</v>
      </c>
      <c r="X4" s="228">
        <f t="shared" si="0"/>
        <v>190</v>
      </c>
      <c r="Y4" s="228">
        <f t="shared" si="0"/>
        <v>58</v>
      </c>
      <c r="Z4" s="228">
        <f t="shared" si="0"/>
        <v>433</v>
      </c>
      <c r="AA4" s="132"/>
    </row>
    <row r="5" spans="1:27" s="54" customFormat="1" ht="20.100000000000001" customHeight="1">
      <c r="A5" s="133">
        <f>COUNT(A6:A15)</f>
        <v>6</v>
      </c>
      <c r="B5" s="133" t="s">
        <v>242</v>
      </c>
      <c r="C5" s="133"/>
      <c r="D5" s="134"/>
      <c r="E5" s="135"/>
      <c r="F5" s="136"/>
      <c r="G5" s="229">
        <f t="shared" ref="G5:AA5" si="1">SUM(G6:G15)</f>
        <v>522909.27</v>
      </c>
      <c r="H5" s="229">
        <f t="shared" si="1"/>
        <v>2</v>
      </c>
      <c r="I5" s="229">
        <f t="shared" si="1"/>
        <v>2</v>
      </c>
      <c r="J5" s="229">
        <f t="shared" si="1"/>
        <v>1</v>
      </c>
      <c r="K5" s="229">
        <f t="shared" si="1"/>
        <v>51</v>
      </c>
      <c r="L5" s="229">
        <f t="shared" si="1"/>
        <v>3</v>
      </c>
      <c r="M5" s="229">
        <f t="shared" si="1"/>
        <v>274</v>
      </c>
      <c r="N5" s="229">
        <f t="shared" si="1"/>
        <v>273</v>
      </c>
      <c r="O5" s="229">
        <f t="shared" si="1"/>
        <v>4</v>
      </c>
      <c r="P5" s="229">
        <f t="shared" si="1"/>
        <v>4</v>
      </c>
      <c r="Q5" s="229">
        <f t="shared" si="1"/>
        <v>0</v>
      </c>
      <c r="R5" s="229">
        <f t="shared" si="1"/>
        <v>47</v>
      </c>
      <c r="S5" s="229">
        <f t="shared" si="1"/>
        <v>0</v>
      </c>
      <c r="T5" s="229">
        <f t="shared" si="1"/>
        <v>4</v>
      </c>
      <c r="U5" s="229">
        <f t="shared" si="1"/>
        <v>0</v>
      </c>
      <c r="V5" s="229">
        <f t="shared" si="1"/>
        <v>1</v>
      </c>
      <c r="W5" s="229">
        <f t="shared" si="1"/>
        <v>636</v>
      </c>
      <c r="X5" s="229">
        <f t="shared" si="1"/>
        <v>190</v>
      </c>
      <c r="Y5" s="229">
        <f t="shared" si="1"/>
        <v>8</v>
      </c>
      <c r="Z5" s="229">
        <f t="shared" si="1"/>
        <v>337</v>
      </c>
      <c r="AA5" s="229">
        <f t="shared" si="1"/>
        <v>0</v>
      </c>
    </row>
    <row r="6" spans="1:27" s="57" customFormat="1" ht="20.100000000000001" customHeight="1">
      <c r="A6" s="340">
        <v>1</v>
      </c>
      <c r="B6" s="153" t="s">
        <v>414</v>
      </c>
      <c r="C6" s="153" t="s">
        <v>339</v>
      </c>
      <c r="D6" s="190" t="s">
        <v>667</v>
      </c>
      <c r="E6" s="190" t="s">
        <v>666</v>
      </c>
      <c r="F6" s="198">
        <v>2020</v>
      </c>
      <c r="G6" s="138">
        <v>231693</v>
      </c>
      <c r="H6" s="138">
        <v>2</v>
      </c>
      <c r="I6" s="138">
        <v>1</v>
      </c>
      <c r="J6" s="138">
        <v>1</v>
      </c>
      <c r="K6" s="138">
        <v>8</v>
      </c>
      <c r="L6" s="138"/>
      <c r="M6" s="138">
        <v>35</v>
      </c>
      <c r="N6" s="138">
        <v>24</v>
      </c>
      <c r="O6" s="138">
        <v>1</v>
      </c>
      <c r="P6" s="138"/>
      <c r="Q6" s="138"/>
      <c r="R6" s="138">
        <v>12</v>
      </c>
      <c r="S6" s="138"/>
      <c r="T6" s="138">
        <v>2</v>
      </c>
      <c r="U6" s="138"/>
      <c r="V6" s="138">
        <v>1</v>
      </c>
      <c r="W6" s="138">
        <v>100</v>
      </c>
      <c r="X6" s="138">
        <v>1</v>
      </c>
      <c r="Y6" s="138"/>
      <c r="Z6" s="138"/>
      <c r="AA6" s="153"/>
    </row>
    <row r="7" spans="1:27" s="173" customFormat="1" ht="20.100000000000001" customHeight="1">
      <c r="A7" s="341"/>
      <c r="B7" s="153" t="s">
        <v>414</v>
      </c>
      <c r="C7" s="153" t="s">
        <v>787</v>
      </c>
      <c r="D7" s="190" t="s">
        <v>842</v>
      </c>
      <c r="E7" s="190" t="s">
        <v>788</v>
      </c>
      <c r="F7" s="198">
        <v>2023</v>
      </c>
      <c r="G7" s="138">
        <v>36712.35</v>
      </c>
      <c r="H7" s="138"/>
      <c r="I7" s="138"/>
      <c r="J7" s="138"/>
      <c r="K7" s="138">
        <v>10</v>
      </c>
      <c r="L7" s="138"/>
      <c r="M7" s="138">
        <v>30</v>
      </c>
      <c r="N7" s="138">
        <v>42</v>
      </c>
      <c r="O7" s="138"/>
      <c r="P7" s="138"/>
      <c r="Q7" s="138"/>
      <c r="R7" s="138"/>
      <c r="S7" s="138"/>
      <c r="T7" s="138"/>
      <c r="U7" s="138"/>
      <c r="V7" s="138"/>
      <c r="W7" s="138">
        <v>136</v>
      </c>
      <c r="X7" s="138">
        <v>171</v>
      </c>
      <c r="Y7" s="138"/>
      <c r="Z7" s="138"/>
      <c r="AA7" s="153" t="s">
        <v>826</v>
      </c>
    </row>
    <row r="8" spans="1:27" s="95" customFormat="1" ht="20.100000000000001" customHeight="1">
      <c r="A8" s="340">
        <v>2</v>
      </c>
      <c r="B8" s="340" t="s">
        <v>588</v>
      </c>
      <c r="C8" s="340" t="s">
        <v>339</v>
      </c>
      <c r="D8" s="347" t="s">
        <v>656</v>
      </c>
      <c r="E8" s="190" t="s">
        <v>622</v>
      </c>
      <c r="F8" s="153">
        <v>2015</v>
      </c>
      <c r="G8" s="138">
        <v>3541</v>
      </c>
      <c r="H8" s="138"/>
      <c r="I8" s="138"/>
      <c r="J8" s="138"/>
      <c r="K8" s="138">
        <v>4</v>
      </c>
      <c r="L8" s="138">
        <v>2</v>
      </c>
      <c r="M8" s="138">
        <v>16</v>
      </c>
      <c r="N8" s="138">
        <v>45</v>
      </c>
      <c r="O8" s="138"/>
      <c r="P8" s="138"/>
      <c r="Q8" s="138"/>
      <c r="R8" s="138">
        <v>4</v>
      </c>
      <c r="S8" s="138"/>
      <c r="T8" s="138"/>
      <c r="U8" s="138"/>
      <c r="V8" s="138"/>
      <c r="W8" s="138">
        <v>91</v>
      </c>
      <c r="X8" s="138"/>
      <c r="Y8" s="138"/>
      <c r="Z8" s="138">
        <v>101</v>
      </c>
      <c r="AA8" s="191" t="s">
        <v>350</v>
      </c>
    </row>
    <row r="9" spans="1:27" s="95" customFormat="1" ht="20.100000000000001" customHeight="1">
      <c r="A9" s="346"/>
      <c r="B9" s="346"/>
      <c r="C9" s="346"/>
      <c r="D9" s="348"/>
      <c r="E9" s="190" t="s">
        <v>623</v>
      </c>
      <c r="F9" s="153">
        <v>2019</v>
      </c>
      <c r="G9" s="138">
        <v>46532</v>
      </c>
      <c r="H9" s="138"/>
      <c r="I9" s="138">
        <v>1</v>
      </c>
      <c r="J9" s="138"/>
      <c r="K9" s="138">
        <v>7</v>
      </c>
      <c r="L9" s="138">
        <v>1</v>
      </c>
      <c r="M9" s="138">
        <v>38</v>
      </c>
      <c r="N9" s="138">
        <v>33</v>
      </c>
      <c r="O9" s="138">
        <v>2</v>
      </c>
      <c r="P9" s="138"/>
      <c r="Q9" s="138"/>
      <c r="R9" s="138"/>
      <c r="S9" s="138"/>
      <c r="T9" s="138">
        <v>1</v>
      </c>
      <c r="U9" s="138"/>
      <c r="V9" s="138"/>
      <c r="W9" s="138">
        <v>42</v>
      </c>
      <c r="X9" s="138"/>
      <c r="Y9" s="138"/>
      <c r="Z9" s="138">
        <v>32</v>
      </c>
      <c r="AA9" s="191"/>
    </row>
    <row r="10" spans="1:27" s="95" customFormat="1" ht="20.100000000000001" customHeight="1">
      <c r="A10" s="341"/>
      <c r="B10" s="341"/>
      <c r="C10" s="341"/>
      <c r="D10" s="349"/>
      <c r="E10" s="190" t="s">
        <v>743</v>
      </c>
      <c r="F10" s="153">
        <v>2020</v>
      </c>
      <c r="G10" s="138">
        <v>10515</v>
      </c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91"/>
    </row>
    <row r="11" spans="1:27" s="95" customFormat="1" ht="20.100000000000001" customHeight="1">
      <c r="A11" s="153">
        <v>3</v>
      </c>
      <c r="B11" s="153" t="s">
        <v>231</v>
      </c>
      <c r="C11" s="153" t="s">
        <v>332</v>
      </c>
      <c r="D11" s="139" t="s">
        <v>657</v>
      </c>
      <c r="E11" s="188" t="s">
        <v>744</v>
      </c>
      <c r="F11" s="153">
        <v>2015</v>
      </c>
      <c r="G11" s="138">
        <v>45136</v>
      </c>
      <c r="H11" s="138"/>
      <c r="I11" s="138"/>
      <c r="J11" s="138"/>
      <c r="K11" s="138">
        <v>4</v>
      </c>
      <c r="L11" s="138"/>
      <c r="M11" s="138">
        <v>44</v>
      </c>
      <c r="N11" s="138">
        <v>52</v>
      </c>
      <c r="O11" s="138"/>
      <c r="P11" s="138"/>
      <c r="Q11" s="138"/>
      <c r="R11" s="138">
        <v>11</v>
      </c>
      <c r="S11" s="138"/>
      <c r="T11" s="138"/>
      <c r="U11" s="138"/>
      <c r="V11" s="138"/>
      <c r="W11" s="138">
        <v>92</v>
      </c>
      <c r="X11" s="138"/>
      <c r="Y11" s="138"/>
      <c r="Z11" s="138">
        <v>102</v>
      </c>
      <c r="AA11" s="97"/>
    </row>
    <row r="12" spans="1:27" s="95" customFormat="1" ht="20.100000000000001" customHeight="1">
      <c r="A12" s="153">
        <v>4</v>
      </c>
      <c r="B12" s="153" t="s">
        <v>231</v>
      </c>
      <c r="C12" s="153" t="s">
        <v>332</v>
      </c>
      <c r="D12" s="139" t="s">
        <v>658</v>
      </c>
      <c r="E12" s="192" t="s">
        <v>905</v>
      </c>
      <c r="F12" s="153">
        <v>2015</v>
      </c>
      <c r="G12" s="138">
        <v>57249</v>
      </c>
      <c r="H12" s="138"/>
      <c r="I12" s="138"/>
      <c r="J12" s="138"/>
      <c r="K12" s="138">
        <v>4</v>
      </c>
      <c r="L12" s="138"/>
      <c r="M12" s="138">
        <v>75</v>
      </c>
      <c r="N12" s="138">
        <v>36</v>
      </c>
      <c r="O12" s="138"/>
      <c r="P12" s="138"/>
      <c r="Q12" s="138"/>
      <c r="R12" s="138">
        <v>6</v>
      </c>
      <c r="S12" s="138"/>
      <c r="T12" s="138">
        <v>1</v>
      </c>
      <c r="U12" s="138"/>
      <c r="V12" s="138"/>
      <c r="W12" s="138">
        <v>93</v>
      </c>
      <c r="X12" s="138"/>
      <c r="Y12" s="138"/>
      <c r="Z12" s="138">
        <v>102</v>
      </c>
      <c r="AA12" s="97"/>
    </row>
    <row r="13" spans="1:27" s="95" customFormat="1" ht="20.100000000000001" customHeight="1">
      <c r="A13" s="340">
        <v>5</v>
      </c>
      <c r="B13" s="153" t="s">
        <v>354</v>
      </c>
      <c r="C13" s="153" t="s">
        <v>339</v>
      </c>
      <c r="D13" s="342" t="s">
        <v>1020</v>
      </c>
      <c r="E13" s="190" t="s">
        <v>661</v>
      </c>
      <c r="F13" s="153">
        <v>2018</v>
      </c>
      <c r="G13" s="138">
        <v>17406.900000000001</v>
      </c>
      <c r="H13" s="138"/>
      <c r="I13" s="138"/>
      <c r="J13" s="138"/>
      <c r="K13" s="138">
        <v>4</v>
      </c>
      <c r="L13" s="138"/>
      <c r="M13" s="138">
        <v>12</v>
      </c>
      <c r="N13" s="138">
        <v>23</v>
      </c>
      <c r="O13" s="138"/>
      <c r="P13" s="138"/>
      <c r="Q13" s="138"/>
      <c r="R13" s="138">
        <v>14</v>
      </c>
      <c r="S13" s="138"/>
      <c r="T13" s="138"/>
      <c r="U13" s="138"/>
      <c r="V13" s="138"/>
      <c r="W13" s="138">
        <v>31</v>
      </c>
      <c r="X13" s="138">
        <v>2</v>
      </c>
      <c r="Y13" s="138">
        <v>8</v>
      </c>
      <c r="Z13" s="138"/>
      <c r="AA13" s="191" t="s">
        <v>350</v>
      </c>
    </row>
    <row r="14" spans="1:27" s="173" customFormat="1" ht="20.100000000000001" customHeight="1">
      <c r="A14" s="341"/>
      <c r="B14" s="153" t="s">
        <v>354</v>
      </c>
      <c r="C14" s="153" t="s">
        <v>787</v>
      </c>
      <c r="D14" s="343"/>
      <c r="E14" s="190" t="s">
        <v>789</v>
      </c>
      <c r="F14" s="198">
        <v>2023</v>
      </c>
      <c r="G14" s="138">
        <v>23811.59</v>
      </c>
      <c r="H14" s="138"/>
      <c r="I14" s="138"/>
      <c r="J14" s="138"/>
      <c r="K14" s="138">
        <v>2</v>
      </c>
      <c r="L14" s="138"/>
      <c r="M14" s="138">
        <v>14</v>
      </c>
      <c r="N14" s="138"/>
      <c r="O14" s="138"/>
      <c r="P14" s="138"/>
      <c r="Q14" s="138"/>
      <c r="R14" s="138"/>
      <c r="S14" s="138"/>
      <c r="T14" s="138"/>
      <c r="U14" s="138"/>
      <c r="V14" s="138"/>
      <c r="W14" s="138">
        <v>8</v>
      </c>
      <c r="X14" s="138">
        <v>11</v>
      </c>
      <c r="Y14" s="138"/>
      <c r="Z14" s="138"/>
      <c r="AA14" s="153" t="s">
        <v>826</v>
      </c>
    </row>
    <row r="15" spans="1:27" s="173" customFormat="1" ht="20.100000000000001" customHeight="1">
      <c r="A15" s="153">
        <v>6</v>
      </c>
      <c r="B15" s="153" t="s">
        <v>786</v>
      </c>
      <c r="C15" s="153" t="s">
        <v>787</v>
      </c>
      <c r="D15" s="190" t="s">
        <v>785</v>
      </c>
      <c r="E15" s="190" t="s">
        <v>824</v>
      </c>
      <c r="F15" s="198">
        <v>2023</v>
      </c>
      <c r="G15" s="138">
        <v>50312.43</v>
      </c>
      <c r="H15" s="138"/>
      <c r="I15" s="138"/>
      <c r="J15" s="138"/>
      <c r="K15" s="138">
        <v>8</v>
      </c>
      <c r="L15" s="138"/>
      <c r="M15" s="138">
        <v>10</v>
      </c>
      <c r="N15" s="138">
        <v>18</v>
      </c>
      <c r="O15" s="138">
        <v>1</v>
      </c>
      <c r="P15" s="138">
        <v>4</v>
      </c>
      <c r="Q15" s="138"/>
      <c r="R15" s="138"/>
      <c r="S15" s="138"/>
      <c r="T15" s="138"/>
      <c r="U15" s="138"/>
      <c r="V15" s="138"/>
      <c r="W15" s="138">
        <v>43</v>
      </c>
      <c r="X15" s="138">
        <v>5</v>
      </c>
      <c r="Y15" s="138"/>
      <c r="Z15" s="138"/>
      <c r="AA15" s="153" t="s">
        <v>826</v>
      </c>
    </row>
    <row r="16" spans="1:27" s="54" customFormat="1" ht="20.100000000000001" customHeight="1">
      <c r="A16" s="133">
        <f>COUNT(A17:A17)</f>
        <v>1</v>
      </c>
      <c r="B16" s="133" t="s">
        <v>232</v>
      </c>
      <c r="C16" s="133"/>
      <c r="D16" s="134"/>
      <c r="E16" s="135"/>
      <c r="F16" s="136"/>
      <c r="G16" s="229">
        <f t="shared" ref="G16:AA16" si="2">SUM(G17:G17)</f>
        <v>3956</v>
      </c>
      <c r="H16" s="229">
        <f t="shared" si="2"/>
        <v>0</v>
      </c>
      <c r="I16" s="229">
        <f t="shared" si="2"/>
        <v>0</v>
      </c>
      <c r="J16" s="229">
        <f t="shared" si="2"/>
        <v>0</v>
      </c>
      <c r="K16" s="229">
        <f t="shared" si="2"/>
        <v>4</v>
      </c>
      <c r="L16" s="229">
        <f t="shared" si="2"/>
        <v>0</v>
      </c>
      <c r="M16" s="229">
        <f t="shared" si="2"/>
        <v>17</v>
      </c>
      <c r="N16" s="229">
        <f t="shared" si="2"/>
        <v>16</v>
      </c>
      <c r="O16" s="229">
        <f t="shared" si="2"/>
        <v>1</v>
      </c>
      <c r="P16" s="229">
        <f t="shared" si="2"/>
        <v>1</v>
      </c>
      <c r="Q16" s="229">
        <f t="shared" si="2"/>
        <v>1</v>
      </c>
      <c r="R16" s="229">
        <f t="shared" si="2"/>
        <v>5</v>
      </c>
      <c r="S16" s="229">
        <f t="shared" si="2"/>
        <v>0</v>
      </c>
      <c r="T16" s="229">
        <f t="shared" si="2"/>
        <v>0</v>
      </c>
      <c r="U16" s="229">
        <f t="shared" si="2"/>
        <v>0</v>
      </c>
      <c r="V16" s="229">
        <f t="shared" si="2"/>
        <v>0</v>
      </c>
      <c r="W16" s="229">
        <f t="shared" si="2"/>
        <v>0</v>
      </c>
      <c r="X16" s="229">
        <f t="shared" si="2"/>
        <v>0</v>
      </c>
      <c r="Y16" s="229">
        <f t="shared" si="2"/>
        <v>0</v>
      </c>
      <c r="Z16" s="229">
        <f t="shared" si="2"/>
        <v>5</v>
      </c>
      <c r="AA16" s="137">
        <f t="shared" si="2"/>
        <v>0</v>
      </c>
    </row>
    <row r="17" spans="1:27" s="50" customFormat="1" ht="22.5">
      <c r="A17" s="153">
        <v>1</v>
      </c>
      <c r="B17" s="153" t="s">
        <v>786</v>
      </c>
      <c r="C17" s="153" t="s">
        <v>332</v>
      </c>
      <c r="D17" s="143" t="s">
        <v>901</v>
      </c>
      <c r="E17" s="139" t="s">
        <v>668</v>
      </c>
      <c r="F17" s="140">
        <v>2015</v>
      </c>
      <c r="G17" s="138">
        <v>3956</v>
      </c>
      <c r="H17" s="138"/>
      <c r="I17" s="230"/>
      <c r="J17" s="230"/>
      <c r="K17" s="230">
        <v>4</v>
      </c>
      <c r="L17" s="230"/>
      <c r="M17" s="230">
        <v>17</v>
      </c>
      <c r="N17" s="230">
        <v>16</v>
      </c>
      <c r="O17" s="230">
        <v>1</v>
      </c>
      <c r="P17" s="230">
        <v>1</v>
      </c>
      <c r="Q17" s="230">
        <v>1</v>
      </c>
      <c r="R17" s="230">
        <v>5</v>
      </c>
      <c r="S17" s="230"/>
      <c r="T17" s="230"/>
      <c r="U17" s="230"/>
      <c r="V17" s="230"/>
      <c r="W17" s="230"/>
      <c r="X17" s="230"/>
      <c r="Y17" s="230"/>
      <c r="Z17" s="230">
        <v>5</v>
      </c>
      <c r="AA17" s="141" t="s">
        <v>214</v>
      </c>
    </row>
    <row r="18" spans="1:27" s="54" customFormat="1" ht="20.100000000000001" customHeight="1">
      <c r="A18" s="133">
        <f>COUNT(A19:A22)</f>
        <v>4</v>
      </c>
      <c r="B18" s="133" t="s">
        <v>117</v>
      </c>
      <c r="C18" s="133"/>
      <c r="D18" s="134"/>
      <c r="E18" s="135"/>
      <c r="F18" s="136"/>
      <c r="G18" s="229">
        <f>SUM(G19:G22)</f>
        <v>11762</v>
      </c>
      <c r="H18" s="229">
        <f t="shared" ref="H18:Z18" si="3">SUM(H19:H22)</f>
        <v>0</v>
      </c>
      <c r="I18" s="229">
        <f t="shared" si="3"/>
        <v>0</v>
      </c>
      <c r="J18" s="229">
        <f t="shared" si="3"/>
        <v>0</v>
      </c>
      <c r="K18" s="229">
        <f t="shared" si="3"/>
        <v>5</v>
      </c>
      <c r="L18" s="229">
        <f t="shared" si="3"/>
        <v>0</v>
      </c>
      <c r="M18" s="229">
        <f t="shared" si="3"/>
        <v>23</v>
      </c>
      <c r="N18" s="229">
        <f t="shared" si="3"/>
        <v>14</v>
      </c>
      <c r="O18" s="229">
        <f t="shared" si="3"/>
        <v>0</v>
      </c>
      <c r="P18" s="229">
        <f t="shared" si="3"/>
        <v>0</v>
      </c>
      <c r="Q18" s="229">
        <f t="shared" si="3"/>
        <v>0</v>
      </c>
      <c r="R18" s="229">
        <f t="shared" si="3"/>
        <v>3</v>
      </c>
      <c r="S18" s="229">
        <f t="shared" si="3"/>
        <v>0</v>
      </c>
      <c r="T18" s="229">
        <f t="shared" si="3"/>
        <v>0</v>
      </c>
      <c r="U18" s="229">
        <f t="shared" si="3"/>
        <v>0</v>
      </c>
      <c r="V18" s="229">
        <f t="shared" si="3"/>
        <v>0</v>
      </c>
      <c r="W18" s="229">
        <f t="shared" si="3"/>
        <v>18</v>
      </c>
      <c r="X18" s="229">
        <f t="shared" si="3"/>
        <v>0</v>
      </c>
      <c r="Y18" s="229">
        <f t="shared" si="3"/>
        <v>14</v>
      </c>
      <c r="Z18" s="229">
        <f t="shared" si="3"/>
        <v>16</v>
      </c>
      <c r="AA18" s="137">
        <f t="shared" ref="AA18" si="4">SUM(AA19:AA21)</f>
        <v>0</v>
      </c>
    </row>
    <row r="19" spans="1:27" s="50" customFormat="1" ht="20.100000000000001" customHeight="1">
      <c r="A19" s="153">
        <v>1</v>
      </c>
      <c r="B19" s="153" t="s">
        <v>375</v>
      </c>
      <c r="C19" s="153" t="s">
        <v>332</v>
      </c>
      <c r="D19" s="251" t="s">
        <v>226</v>
      </c>
      <c r="E19" s="159" t="s">
        <v>216</v>
      </c>
      <c r="F19" s="193">
        <v>2016</v>
      </c>
      <c r="G19" s="138">
        <v>1398</v>
      </c>
      <c r="H19" s="138"/>
      <c r="I19" s="230"/>
      <c r="J19" s="230"/>
      <c r="K19" s="230"/>
      <c r="L19" s="230"/>
      <c r="M19" s="230"/>
      <c r="N19" s="230"/>
      <c r="O19" s="230"/>
      <c r="P19" s="230"/>
      <c r="Q19" s="230"/>
      <c r="R19" s="230">
        <v>3</v>
      </c>
      <c r="S19" s="230"/>
      <c r="T19" s="230"/>
      <c r="U19" s="230"/>
      <c r="V19" s="230"/>
      <c r="W19" s="230">
        <v>11</v>
      </c>
      <c r="X19" s="230"/>
      <c r="Y19" s="230"/>
      <c r="Z19" s="230">
        <v>16</v>
      </c>
      <c r="AA19" s="144" t="s">
        <v>217</v>
      </c>
    </row>
    <row r="20" spans="1:27" s="50" customFormat="1" ht="20.100000000000001" customHeight="1">
      <c r="A20" s="153">
        <v>2</v>
      </c>
      <c r="B20" s="153" t="s">
        <v>366</v>
      </c>
      <c r="C20" s="153" t="s">
        <v>332</v>
      </c>
      <c r="D20" s="251" t="s">
        <v>227</v>
      </c>
      <c r="E20" s="159" t="s">
        <v>218</v>
      </c>
      <c r="F20" s="193">
        <v>2016</v>
      </c>
      <c r="G20" s="138">
        <v>1412</v>
      </c>
      <c r="H20" s="138"/>
      <c r="I20" s="230"/>
      <c r="J20" s="230"/>
      <c r="K20" s="230"/>
      <c r="L20" s="230"/>
      <c r="M20" s="230">
        <v>7</v>
      </c>
      <c r="N20" s="230">
        <v>8</v>
      </c>
      <c r="O20" s="230"/>
      <c r="P20" s="230"/>
      <c r="Q20" s="230"/>
      <c r="R20" s="230"/>
      <c r="S20" s="230"/>
      <c r="T20" s="230"/>
      <c r="U20" s="230"/>
      <c r="V20" s="230"/>
      <c r="W20" s="230">
        <v>7</v>
      </c>
      <c r="X20" s="230"/>
      <c r="Y20" s="230"/>
      <c r="Z20" s="230"/>
      <c r="AA20" s="144" t="s">
        <v>217</v>
      </c>
    </row>
    <row r="21" spans="1:27" s="50" customFormat="1" ht="20.100000000000001" customHeight="1">
      <c r="A21" s="153">
        <v>3</v>
      </c>
      <c r="B21" s="153" t="s">
        <v>368</v>
      </c>
      <c r="C21" s="153" t="s">
        <v>332</v>
      </c>
      <c r="D21" s="251" t="s">
        <v>228</v>
      </c>
      <c r="E21" s="159" t="s">
        <v>219</v>
      </c>
      <c r="F21" s="193">
        <v>2016</v>
      </c>
      <c r="G21" s="138">
        <v>1176</v>
      </c>
      <c r="H21" s="138"/>
      <c r="I21" s="230"/>
      <c r="J21" s="230"/>
      <c r="K21" s="230">
        <v>2</v>
      </c>
      <c r="L21" s="230"/>
      <c r="M21" s="230">
        <v>6</v>
      </c>
      <c r="N21" s="230">
        <v>6</v>
      </c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144" t="s">
        <v>217</v>
      </c>
    </row>
    <row r="22" spans="1:27" s="173" customFormat="1" ht="20.100000000000001" customHeight="1">
      <c r="A22" s="153">
        <v>4</v>
      </c>
      <c r="B22" s="153" t="s">
        <v>786</v>
      </c>
      <c r="C22" s="153" t="s">
        <v>787</v>
      </c>
      <c r="D22" s="422" t="s">
        <v>790</v>
      </c>
      <c r="E22" s="203" t="s">
        <v>791</v>
      </c>
      <c r="F22" s="423" t="s">
        <v>596</v>
      </c>
      <c r="G22" s="138">
        <v>7776</v>
      </c>
      <c r="H22" s="138"/>
      <c r="I22" s="138"/>
      <c r="J22" s="138"/>
      <c r="K22" s="138">
        <v>3</v>
      </c>
      <c r="L22" s="138"/>
      <c r="M22" s="138">
        <v>10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>
        <v>14</v>
      </c>
      <c r="Z22" s="138"/>
      <c r="AA22" s="153"/>
    </row>
    <row r="23" spans="1:27" s="54" customFormat="1" ht="20.100000000000001" customHeight="1">
      <c r="A23" s="133">
        <f>COUNT(A24:A24)</f>
        <v>1</v>
      </c>
      <c r="B23" s="133" t="s">
        <v>116</v>
      </c>
      <c r="C23" s="133"/>
      <c r="D23" s="134"/>
      <c r="E23" s="135"/>
      <c r="F23" s="136"/>
      <c r="G23" s="229">
        <f t="shared" ref="G23:AA23" si="5">SUM(G24:G24)</f>
        <v>90774</v>
      </c>
      <c r="H23" s="229">
        <f t="shared" si="5"/>
        <v>1</v>
      </c>
      <c r="I23" s="229">
        <f t="shared" si="5"/>
        <v>0</v>
      </c>
      <c r="J23" s="229">
        <f t="shared" si="5"/>
        <v>0</v>
      </c>
      <c r="K23" s="229">
        <f t="shared" si="5"/>
        <v>20</v>
      </c>
      <c r="L23" s="229">
        <f t="shared" si="5"/>
        <v>1</v>
      </c>
      <c r="M23" s="229">
        <f t="shared" si="5"/>
        <v>101</v>
      </c>
      <c r="N23" s="229">
        <f t="shared" si="5"/>
        <v>61</v>
      </c>
      <c r="O23" s="229">
        <f t="shared" si="5"/>
        <v>0</v>
      </c>
      <c r="P23" s="229">
        <f t="shared" si="5"/>
        <v>0</v>
      </c>
      <c r="Q23" s="229">
        <f t="shared" si="5"/>
        <v>0</v>
      </c>
      <c r="R23" s="229">
        <f t="shared" si="5"/>
        <v>7</v>
      </c>
      <c r="S23" s="229">
        <f t="shared" si="5"/>
        <v>1</v>
      </c>
      <c r="T23" s="229">
        <f t="shared" si="5"/>
        <v>1</v>
      </c>
      <c r="U23" s="229">
        <f t="shared" si="5"/>
        <v>0</v>
      </c>
      <c r="V23" s="229">
        <f t="shared" si="5"/>
        <v>1</v>
      </c>
      <c r="W23" s="229">
        <f t="shared" si="5"/>
        <v>198</v>
      </c>
      <c r="X23" s="229">
        <f t="shared" si="5"/>
        <v>0</v>
      </c>
      <c r="Y23" s="229">
        <f t="shared" si="5"/>
        <v>0</v>
      </c>
      <c r="Z23" s="229">
        <f t="shared" si="5"/>
        <v>73</v>
      </c>
      <c r="AA23" s="137">
        <f t="shared" si="5"/>
        <v>0</v>
      </c>
    </row>
    <row r="24" spans="1:27" s="50" customFormat="1" ht="20.100000000000001" customHeight="1">
      <c r="A24" s="153">
        <v>1</v>
      </c>
      <c r="B24" s="160" t="s">
        <v>233</v>
      </c>
      <c r="C24" s="153" t="s">
        <v>332</v>
      </c>
      <c r="D24" s="143" t="s">
        <v>1052</v>
      </c>
      <c r="E24" s="142" t="s">
        <v>225</v>
      </c>
      <c r="F24" s="193">
        <v>2015</v>
      </c>
      <c r="G24" s="138">
        <v>90774</v>
      </c>
      <c r="H24" s="231">
        <v>1</v>
      </c>
      <c r="I24" s="230"/>
      <c r="J24" s="230"/>
      <c r="K24" s="230">
        <v>20</v>
      </c>
      <c r="L24" s="230">
        <v>1</v>
      </c>
      <c r="M24" s="230">
        <v>101</v>
      </c>
      <c r="N24" s="230">
        <v>61</v>
      </c>
      <c r="O24" s="230"/>
      <c r="P24" s="230"/>
      <c r="Q24" s="230"/>
      <c r="R24" s="230">
        <v>7</v>
      </c>
      <c r="S24" s="230">
        <v>1</v>
      </c>
      <c r="T24" s="230">
        <v>1</v>
      </c>
      <c r="U24" s="230"/>
      <c r="V24" s="230">
        <v>1</v>
      </c>
      <c r="W24" s="230">
        <v>198</v>
      </c>
      <c r="X24" s="230"/>
      <c r="Y24" s="230"/>
      <c r="Z24" s="230">
        <v>73</v>
      </c>
      <c r="AA24" s="194" t="s">
        <v>215</v>
      </c>
    </row>
    <row r="25" spans="1:27" s="54" customFormat="1" ht="20.100000000000001" customHeight="1">
      <c r="A25" s="133">
        <f>COUNT(A26:A26)</f>
        <v>0</v>
      </c>
      <c r="B25" s="133" t="s">
        <v>222</v>
      </c>
      <c r="C25" s="133"/>
      <c r="D25" s="134"/>
      <c r="E25" s="135"/>
      <c r="F25" s="136"/>
      <c r="G25" s="229">
        <f t="shared" ref="G25:AA31" si="6">SUM(G26)</f>
        <v>0</v>
      </c>
      <c r="H25" s="229">
        <f t="shared" si="6"/>
        <v>0</v>
      </c>
      <c r="I25" s="229">
        <f t="shared" si="6"/>
        <v>0</v>
      </c>
      <c r="J25" s="229">
        <f t="shared" si="6"/>
        <v>0</v>
      </c>
      <c r="K25" s="229">
        <f t="shared" si="6"/>
        <v>0</v>
      </c>
      <c r="L25" s="229">
        <f t="shared" si="6"/>
        <v>0</v>
      </c>
      <c r="M25" s="229">
        <f t="shared" si="6"/>
        <v>0</v>
      </c>
      <c r="N25" s="229">
        <f t="shared" si="6"/>
        <v>0</v>
      </c>
      <c r="O25" s="229">
        <f t="shared" si="6"/>
        <v>0</v>
      </c>
      <c r="P25" s="229">
        <f t="shared" si="6"/>
        <v>0</v>
      </c>
      <c r="Q25" s="229">
        <f t="shared" si="6"/>
        <v>0</v>
      </c>
      <c r="R25" s="229">
        <f t="shared" si="6"/>
        <v>0</v>
      </c>
      <c r="S25" s="229">
        <f t="shared" si="6"/>
        <v>0</v>
      </c>
      <c r="T25" s="229">
        <f t="shared" si="6"/>
        <v>0</v>
      </c>
      <c r="U25" s="229">
        <f t="shared" si="6"/>
        <v>0</v>
      </c>
      <c r="V25" s="229">
        <f t="shared" si="6"/>
        <v>0</v>
      </c>
      <c r="W25" s="229">
        <f t="shared" si="6"/>
        <v>0</v>
      </c>
      <c r="X25" s="229">
        <f t="shared" si="6"/>
        <v>0</v>
      </c>
      <c r="Y25" s="229">
        <f t="shared" si="6"/>
        <v>0</v>
      </c>
      <c r="Z25" s="229">
        <f t="shared" si="6"/>
        <v>0</v>
      </c>
      <c r="AA25" s="137">
        <f t="shared" si="6"/>
        <v>0</v>
      </c>
    </row>
    <row r="26" spans="1:27" s="50" customFormat="1" ht="20.100000000000001" customHeight="1">
      <c r="A26" s="153"/>
      <c r="B26" s="153"/>
      <c r="C26" s="153"/>
      <c r="D26" s="143"/>
      <c r="E26" s="139"/>
      <c r="F26" s="140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41"/>
    </row>
    <row r="27" spans="1:27" s="54" customFormat="1" ht="20.100000000000001" customHeight="1">
      <c r="A27" s="133">
        <f>COUNT(A28:A28)</f>
        <v>1</v>
      </c>
      <c r="B27" s="133" t="s">
        <v>243</v>
      </c>
      <c r="C27" s="133"/>
      <c r="D27" s="134"/>
      <c r="E27" s="135"/>
      <c r="F27" s="136"/>
      <c r="G27" s="229">
        <f t="shared" si="6"/>
        <v>5700</v>
      </c>
      <c r="H27" s="229">
        <f t="shared" si="6"/>
        <v>0</v>
      </c>
      <c r="I27" s="229">
        <f t="shared" si="6"/>
        <v>0</v>
      </c>
      <c r="J27" s="229">
        <f t="shared" si="6"/>
        <v>0</v>
      </c>
      <c r="K27" s="229">
        <f t="shared" si="6"/>
        <v>0</v>
      </c>
      <c r="L27" s="229">
        <f t="shared" si="6"/>
        <v>0</v>
      </c>
      <c r="M27" s="229">
        <f t="shared" si="6"/>
        <v>0</v>
      </c>
      <c r="N27" s="229">
        <f t="shared" si="6"/>
        <v>0</v>
      </c>
      <c r="O27" s="229">
        <f t="shared" si="6"/>
        <v>0</v>
      </c>
      <c r="P27" s="229">
        <f t="shared" si="6"/>
        <v>0</v>
      </c>
      <c r="Q27" s="229">
        <f t="shared" si="6"/>
        <v>0</v>
      </c>
      <c r="R27" s="229">
        <f t="shared" si="6"/>
        <v>0</v>
      </c>
      <c r="S27" s="229">
        <f t="shared" si="6"/>
        <v>0</v>
      </c>
      <c r="T27" s="229">
        <f t="shared" si="6"/>
        <v>0</v>
      </c>
      <c r="U27" s="229">
        <f t="shared" si="6"/>
        <v>0</v>
      </c>
      <c r="V27" s="229">
        <f t="shared" si="6"/>
        <v>0</v>
      </c>
      <c r="W27" s="229">
        <f t="shared" si="6"/>
        <v>0</v>
      </c>
      <c r="X27" s="229">
        <f t="shared" si="6"/>
        <v>0</v>
      </c>
      <c r="Y27" s="229">
        <f t="shared" si="6"/>
        <v>0</v>
      </c>
      <c r="Z27" s="229">
        <f t="shared" si="6"/>
        <v>0</v>
      </c>
      <c r="AA27" s="137">
        <f t="shared" si="6"/>
        <v>0</v>
      </c>
    </row>
    <row r="28" spans="1:27" s="256" customFormat="1" ht="20.100000000000001" customHeight="1">
      <c r="A28" s="153">
        <v>1</v>
      </c>
      <c r="B28" s="153" t="s">
        <v>243</v>
      </c>
      <c r="C28" s="153"/>
      <c r="D28" s="143" t="s">
        <v>898</v>
      </c>
      <c r="E28" s="139" t="s">
        <v>899</v>
      </c>
      <c r="F28" s="140">
        <v>2021</v>
      </c>
      <c r="G28" s="138">
        <v>5700</v>
      </c>
      <c r="H28" s="138"/>
      <c r="I28" s="138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5"/>
      <c r="X28" s="225"/>
      <c r="Y28" s="225"/>
      <c r="Z28" s="225"/>
      <c r="AA28" s="236" t="s">
        <v>900</v>
      </c>
    </row>
    <row r="29" spans="1:27" s="54" customFormat="1" ht="20.100000000000001" customHeight="1">
      <c r="A29" s="133">
        <f>COUNT(A30:A30)</f>
        <v>0</v>
      </c>
      <c r="B29" s="133" t="s">
        <v>327</v>
      </c>
      <c r="C29" s="133"/>
      <c r="D29" s="134"/>
      <c r="E29" s="135"/>
      <c r="F29" s="136"/>
      <c r="G29" s="229">
        <f t="shared" si="6"/>
        <v>0</v>
      </c>
      <c r="H29" s="229">
        <f t="shared" si="6"/>
        <v>0</v>
      </c>
      <c r="I29" s="229">
        <f t="shared" si="6"/>
        <v>0</v>
      </c>
      <c r="J29" s="229">
        <f t="shared" si="6"/>
        <v>0</v>
      </c>
      <c r="K29" s="229">
        <f t="shared" si="6"/>
        <v>0</v>
      </c>
      <c r="L29" s="229">
        <f t="shared" si="6"/>
        <v>0</v>
      </c>
      <c r="M29" s="229">
        <f t="shared" si="6"/>
        <v>0</v>
      </c>
      <c r="N29" s="229">
        <f t="shared" si="6"/>
        <v>0</v>
      </c>
      <c r="O29" s="229">
        <f t="shared" si="6"/>
        <v>0</v>
      </c>
      <c r="P29" s="229">
        <f t="shared" si="6"/>
        <v>0</v>
      </c>
      <c r="Q29" s="229">
        <f t="shared" si="6"/>
        <v>0</v>
      </c>
      <c r="R29" s="229">
        <f t="shared" si="6"/>
        <v>0</v>
      </c>
      <c r="S29" s="229">
        <f t="shared" si="6"/>
        <v>0</v>
      </c>
      <c r="T29" s="229">
        <f t="shared" si="6"/>
        <v>0</v>
      </c>
      <c r="U29" s="229">
        <f t="shared" si="6"/>
        <v>0</v>
      </c>
      <c r="V29" s="229">
        <f t="shared" si="6"/>
        <v>0</v>
      </c>
      <c r="W29" s="229">
        <f t="shared" si="6"/>
        <v>0</v>
      </c>
      <c r="X29" s="229">
        <f t="shared" si="6"/>
        <v>0</v>
      </c>
      <c r="Y29" s="229">
        <f t="shared" si="6"/>
        <v>0</v>
      </c>
      <c r="Z29" s="229">
        <f t="shared" si="6"/>
        <v>0</v>
      </c>
      <c r="AA29" s="137">
        <f t="shared" si="6"/>
        <v>0</v>
      </c>
    </row>
    <row r="30" spans="1:27" s="50" customFormat="1" ht="20.100000000000001" customHeight="1">
      <c r="A30" s="153"/>
      <c r="B30" s="153"/>
      <c r="C30" s="153"/>
      <c r="D30" s="143"/>
      <c r="E30" s="139"/>
      <c r="F30" s="140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41"/>
    </row>
    <row r="31" spans="1:27" s="54" customFormat="1" ht="20.100000000000001" customHeight="1">
      <c r="A31" s="133">
        <f>COUNT(A32:A32)</f>
        <v>0</v>
      </c>
      <c r="B31" s="133" t="s">
        <v>246</v>
      </c>
      <c r="C31" s="133"/>
      <c r="D31" s="134"/>
      <c r="E31" s="135"/>
      <c r="F31" s="136"/>
      <c r="G31" s="229">
        <f t="shared" si="6"/>
        <v>0</v>
      </c>
      <c r="H31" s="229">
        <f t="shared" si="6"/>
        <v>0</v>
      </c>
      <c r="I31" s="229">
        <f t="shared" si="6"/>
        <v>0</v>
      </c>
      <c r="J31" s="229">
        <f t="shared" si="6"/>
        <v>0</v>
      </c>
      <c r="K31" s="229">
        <f t="shared" si="6"/>
        <v>0</v>
      </c>
      <c r="L31" s="229">
        <f t="shared" si="6"/>
        <v>0</v>
      </c>
      <c r="M31" s="229">
        <f t="shared" si="6"/>
        <v>0</v>
      </c>
      <c r="N31" s="229">
        <f t="shared" si="6"/>
        <v>0</v>
      </c>
      <c r="O31" s="229">
        <f t="shared" si="6"/>
        <v>0</v>
      </c>
      <c r="P31" s="229">
        <f t="shared" si="6"/>
        <v>0</v>
      </c>
      <c r="Q31" s="229">
        <f t="shared" si="6"/>
        <v>0</v>
      </c>
      <c r="R31" s="229">
        <f t="shared" si="6"/>
        <v>0</v>
      </c>
      <c r="S31" s="229">
        <f t="shared" si="6"/>
        <v>0</v>
      </c>
      <c r="T31" s="229">
        <f t="shared" si="6"/>
        <v>0</v>
      </c>
      <c r="U31" s="229">
        <f t="shared" si="6"/>
        <v>0</v>
      </c>
      <c r="V31" s="229">
        <f t="shared" si="6"/>
        <v>0</v>
      </c>
      <c r="W31" s="229">
        <f t="shared" si="6"/>
        <v>0</v>
      </c>
      <c r="X31" s="229">
        <f t="shared" si="6"/>
        <v>0</v>
      </c>
      <c r="Y31" s="229">
        <f t="shared" si="6"/>
        <v>0</v>
      </c>
      <c r="Z31" s="229">
        <f t="shared" si="6"/>
        <v>0</v>
      </c>
      <c r="AA31" s="137">
        <f t="shared" si="6"/>
        <v>0</v>
      </c>
    </row>
    <row r="32" spans="1:27" s="50" customFormat="1" ht="20.100000000000001" customHeight="1">
      <c r="A32" s="153"/>
      <c r="B32" s="153"/>
      <c r="C32" s="153"/>
      <c r="D32" s="143"/>
      <c r="E32" s="139"/>
      <c r="F32" s="140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41"/>
    </row>
    <row r="33" spans="1:27" s="54" customFormat="1" ht="20.100000000000001" customHeight="1">
      <c r="A33" s="133">
        <f>COUNT(A34)</f>
        <v>1</v>
      </c>
      <c r="B33" s="133" t="s">
        <v>235</v>
      </c>
      <c r="C33" s="133"/>
      <c r="D33" s="134"/>
      <c r="E33" s="135"/>
      <c r="F33" s="136"/>
      <c r="G33" s="229">
        <f t="shared" ref="G33:AA33" si="7">SUM(G34)</f>
        <v>802</v>
      </c>
      <c r="H33" s="229">
        <f t="shared" si="7"/>
        <v>0</v>
      </c>
      <c r="I33" s="229">
        <f t="shared" si="7"/>
        <v>0</v>
      </c>
      <c r="J33" s="229">
        <f t="shared" si="7"/>
        <v>0</v>
      </c>
      <c r="K33" s="229">
        <f t="shared" si="7"/>
        <v>1</v>
      </c>
      <c r="L33" s="229">
        <f t="shared" si="7"/>
        <v>0</v>
      </c>
      <c r="M33" s="229">
        <f t="shared" si="7"/>
        <v>0</v>
      </c>
      <c r="N33" s="229">
        <f t="shared" si="7"/>
        <v>3</v>
      </c>
      <c r="O33" s="229">
        <f t="shared" si="7"/>
        <v>0</v>
      </c>
      <c r="P33" s="229">
        <f t="shared" si="7"/>
        <v>0</v>
      </c>
      <c r="Q33" s="229">
        <f t="shared" si="7"/>
        <v>0</v>
      </c>
      <c r="R33" s="229">
        <f t="shared" si="7"/>
        <v>3</v>
      </c>
      <c r="S33" s="229">
        <f t="shared" si="7"/>
        <v>0</v>
      </c>
      <c r="T33" s="229">
        <f t="shared" si="7"/>
        <v>0</v>
      </c>
      <c r="U33" s="229">
        <f t="shared" si="7"/>
        <v>0</v>
      </c>
      <c r="V33" s="229">
        <f t="shared" si="7"/>
        <v>0</v>
      </c>
      <c r="W33" s="229">
        <f t="shared" si="7"/>
        <v>0</v>
      </c>
      <c r="X33" s="229">
        <f t="shared" si="7"/>
        <v>0</v>
      </c>
      <c r="Y33" s="229">
        <f t="shared" si="7"/>
        <v>0</v>
      </c>
      <c r="Z33" s="229">
        <f t="shared" si="7"/>
        <v>2</v>
      </c>
      <c r="AA33" s="137">
        <f t="shared" si="7"/>
        <v>0</v>
      </c>
    </row>
    <row r="34" spans="1:27" s="50" customFormat="1" ht="20.100000000000001" customHeight="1">
      <c r="A34" s="195">
        <v>1</v>
      </c>
      <c r="B34" s="153" t="s">
        <v>235</v>
      </c>
      <c r="C34" s="153" t="s">
        <v>332</v>
      </c>
      <c r="D34" s="196" t="s">
        <v>220</v>
      </c>
      <c r="E34" s="196" t="s">
        <v>753</v>
      </c>
      <c r="F34" s="197">
        <v>2015</v>
      </c>
      <c r="G34" s="138">
        <v>802</v>
      </c>
      <c r="H34" s="138"/>
      <c r="I34" s="230"/>
      <c r="J34" s="230"/>
      <c r="K34" s="230">
        <v>1</v>
      </c>
      <c r="L34" s="230"/>
      <c r="M34" s="230"/>
      <c r="N34" s="230">
        <v>3</v>
      </c>
      <c r="O34" s="230"/>
      <c r="P34" s="230"/>
      <c r="Q34" s="230"/>
      <c r="R34" s="230">
        <v>3</v>
      </c>
      <c r="S34" s="230"/>
      <c r="T34" s="230"/>
      <c r="U34" s="230"/>
      <c r="V34" s="230"/>
      <c r="W34" s="230"/>
      <c r="X34" s="230"/>
      <c r="Y34" s="230"/>
      <c r="Z34" s="230">
        <v>2</v>
      </c>
      <c r="AA34" s="198"/>
    </row>
    <row r="35" spans="1:27" s="54" customFormat="1" ht="20.100000000000001" customHeight="1">
      <c r="A35" s="133">
        <f>COUNT(A36:A36)</f>
        <v>0</v>
      </c>
      <c r="B35" s="133" t="s">
        <v>236</v>
      </c>
      <c r="C35" s="133"/>
      <c r="D35" s="134"/>
      <c r="E35" s="135"/>
      <c r="F35" s="136"/>
      <c r="G35" s="229">
        <f t="shared" ref="G35:AA35" si="8">SUM(G36)</f>
        <v>0</v>
      </c>
      <c r="H35" s="229">
        <f t="shared" si="8"/>
        <v>0</v>
      </c>
      <c r="I35" s="229">
        <f t="shared" si="8"/>
        <v>0</v>
      </c>
      <c r="J35" s="229">
        <f t="shared" si="8"/>
        <v>0</v>
      </c>
      <c r="K35" s="229">
        <f t="shared" si="8"/>
        <v>0</v>
      </c>
      <c r="L35" s="229">
        <f t="shared" si="8"/>
        <v>0</v>
      </c>
      <c r="M35" s="229">
        <f t="shared" si="8"/>
        <v>0</v>
      </c>
      <c r="N35" s="229">
        <f t="shared" si="8"/>
        <v>0</v>
      </c>
      <c r="O35" s="229">
        <f t="shared" si="8"/>
        <v>0</v>
      </c>
      <c r="P35" s="229">
        <f t="shared" si="8"/>
        <v>0</v>
      </c>
      <c r="Q35" s="229">
        <f t="shared" si="8"/>
        <v>0</v>
      </c>
      <c r="R35" s="229">
        <f t="shared" si="8"/>
        <v>0</v>
      </c>
      <c r="S35" s="229">
        <f t="shared" si="8"/>
        <v>0</v>
      </c>
      <c r="T35" s="229">
        <f t="shared" si="8"/>
        <v>0</v>
      </c>
      <c r="U35" s="229">
        <f t="shared" si="8"/>
        <v>0</v>
      </c>
      <c r="V35" s="229">
        <f t="shared" si="8"/>
        <v>0</v>
      </c>
      <c r="W35" s="229">
        <f t="shared" si="8"/>
        <v>0</v>
      </c>
      <c r="X35" s="229">
        <f t="shared" si="8"/>
        <v>0</v>
      </c>
      <c r="Y35" s="229">
        <f t="shared" si="8"/>
        <v>0</v>
      </c>
      <c r="Z35" s="229">
        <f t="shared" si="8"/>
        <v>0</v>
      </c>
      <c r="AA35" s="137">
        <f t="shared" si="8"/>
        <v>0</v>
      </c>
    </row>
    <row r="36" spans="1:27" s="50" customFormat="1" ht="20.100000000000001" customHeight="1">
      <c r="A36" s="153"/>
      <c r="B36" s="153"/>
      <c r="C36" s="153"/>
      <c r="D36" s="143"/>
      <c r="E36" s="139"/>
      <c r="F36" s="140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41"/>
    </row>
    <row r="37" spans="1:27" s="54" customFormat="1" ht="20.100000000000001" customHeight="1">
      <c r="A37" s="133">
        <f>COUNT(A38:A38)</f>
        <v>1</v>
      </c>
      <c r="B37" s="133" t="s">
        <v>118</v>
      </c>
      <c r="C37" s="133"/>
      <c r="D37" s="134"/>
      <c r="E37" s="135"/>
      <c r="F37" s="136"/>
      <c r="G37" s="229">
        <f t="shared" ref="G37:AA37" si="9">SUM(G38:G38)</f>
        <v>620</v>
      </c>
      <c r="H37" s="229">
        <f t="shared" si="9"/>
        <v>0</v>
      </c>
      <c r="I37" s="229">
        <f t="shared" si="9"/>
        <v>0</v>
      </c>
      <c r="J37" s="229">
        <f t="shared" si="9"/>
        <v>0</v>
      </c>
      <c r="K37" s="229">
        <f t="shared" si="9"/>
        <v>0</v>
      </c>
      <c r="L37" s="229">
        <f t="shared" si="9"/>
        <v>0</v>
      </c>
      <c r="M37" s="229">
        <f t="shared" si="9"/>
        <v>8</v>
      </c>
      <c r="N37" s="229">
        <f t="shared" si="9"/>
        <v>0</v>
      </c>
      <c r="O37" s="229">
        <f t="shared" si="9"/>
        <v>0</v>
      </c>
      <c r="P37" s="229">
        <f t="shared" si="9"/>
        <v>0</v>
      </c>
      <c r="Q37" s="229">
        <f t="shared" si="9"/>
        <v>0</v>
      </c>
      <c r="R37" s="229">
        <f t="shared" si="9"/>
        <v>0</v>
      </c>
      <c r="S37" s="229">
        <f t="shared" si="9"/>
        <v>0</v>
      </c>
      <c r="T37" s="229">
        <f t="shared" si="9"/>
        <v>0</v>
      </c>
      <c r="U37" s="229">
        <f t="shared" si="9"/>
        <v>0</v>
      </c>
      <c r="V37" s="229">
        <f t="shared" si="9"/>
        <v>0</v>
      </c>
      <c r="W37" s="229">
        <f t="shared" si="9"/>
        <v>0</v>
      </c>
      <c r="X37" s="229">
        <f t="shared" si="9"/>
        <v>0</v>
      </c>
      <c r="Y37" s="229">
        <f t="shared" si="9"/>
        <v>0</v>
      </c>
      <c r="Z37" s="229">
        <f t="shared" si="9"/>
        <v>0</v>
      </c>
      <c r="AA37" s="137">
        <f t="shared" si="9"/>
        <v>0</v>
      </c>
    </row>
    <row r="38" spans="1:27" s="50" customFormat="1" ht="20.100000000000001" customHeight="1">
      <c r="A38" s="153">
        <v>1</v>
      </c>
      <c r="B38" s="153" t="s">
        <v>118</v>
      </c>
      <c r="C38" s="153" t="s">
        <v>332</v>
      </c>
      <c r="D38" s="142" t="s">
        <v>333</v>
      </c>
      <c r="E38" s="142" t="s">
        <v>258</v>
      </c>
      <c r="F38" s="140">
        <v>2015</v>
      </c>
      <c r="G38" s="138">
        <v>620</v>
      </c>
      <c r="H38" s="138"/>
      <c r="I38" s="230"/>
      <c r="J38" s="230"/>
      <c r="K38" s="230"/>
      <c r="L38" s="230"/>
      <c r="M38" s="230">
        <v>8</v>
      </c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144" t="s">
        <v>214</v>
      </c>
    </row>
    <row r="39" spans="1:27" s="54" customFormat="1" ht="20.100000000000001" customHeight="1">
      <c r="A39" s="133">
        <f>COUNT(A40:A72)</f>
        <v>33</v>
      </c>
      <c r="B39" s="133" t="s">
        <v>237</v>
      </c>
      <c r="C39" s="133"/>
      <c r="D39" s="134"/>
      <c r="E39" s="135"/>
      <c r="F39" s="136"/>
      <c r="G39" s="229">
        <f>SUM(G40:G72)</f>
        <v>122863.87999999999</v>
      </c>
      <c r="H39" s="229">
        <f t="shared" ref="H39:AA39" si="10">SUM(H40:H72)</f>
        <v>0</v>
      </c>
      <c r="I39" s="229">
        <f t="shared" si="10"/>
        <v>0</v>
      </c>
      <c r="J39" s="229">
        <f t="shared" si="10"/>
        <v>0</v>
      </c>
      <c r="K39" s="229">
        <f t="shared" si="10"/>
        <v>8</v>
      </c>
      <c r="L39" s="229">
        <f t="shared" si="10"/>
        <v>0</v>
      </c>
      <c r="M39" s="229">
        <f t="shared" si="10"/>
        <v>181</v>
      </c>
      <c r="N39" s="229">
        <f t="shared" si="10"/>
        <v>20</v>
      </c>
      <c r="O39" s="229">
        <f t="shared" si="10"/>
        <v>0</v>
      </c>
      <c r="P39" s="229">
        <f t="shared" si="10"/>
        <v>0</v>
      </c>
      <c r="Q39" s="229">
        <f t="shared" si="10"/>
        <v>0</v>
      </c>
      <c r="R39" s="229">
        <f t="shared" si="10"/>
        <v>18</v>
      </c>
      <c r="S39" s="229">
        <f t="shared" si="10"/>
        <v>0</v>
      </c>
      <c r="T39" s="229">
        <f t="shared" si="10"/>
        <v>0</v>
      </c>
      <c r="U39" s="229">
        <f t="shared" si="10"/>
        <v>0</v>
      </c>
      <c r="V39" s="229">
        <f t="shared" si="10"/>
        <v>0</v>
      </c>
      <c r="W39" s="229">
        <f t="shared" si="10"/>
        <v>13</v>
      </c>
      <c r="X39" s="229">
        <f t="shared" si="10"/>
        <v>0</v>
      </c>
      <c r="Y39" s="229">
        <f t="shared" si="10"/>
        <v>36</v>
      </c>
      <c r="Z39" s="229">
        <f t="shared" si="10"/>
        <v>0</v>
      </c>
      <c r="AA39" s="229">
        <f t="shared" si="10"/>
        <v>0</v>
      </c>
    </row>
    <row r="40" spans="1:27" s="50" customFormat="1" ht="20.100000000000001" customHeight="1">
      <c r="A40" s="164">
        <v>1</v>
      </c>
      <c r="B40" s="146" t="s">
        <v>115</v>
      </c>
      <c r="C40" s="153" t="s">
        <v>332</v>
      </c>
      <c r="D40" s="252" t="s">
        <v>270</v>
      </c>
      <c r="E40" s="252" t="s">
        <v>271</v>
      </c>
      <c r="F40" s="253">
        <v>2015</v>
      </c>
      <c r="G40" s="255">
        <v>367.1</v>
      </c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46" t="s">
        <v>272</v>
      </c>
    </row>
    <row r="41" spans="1:27" s="50" customFormat="1" ht="20.100000000000001" customHeight="1">
      <c r="A41" s="164">
        <v>2</v>
      </c>
      <c r="B41" s="164" t="s">
        <v>115</v>
      </c>
      <c r="C41" s="153" t="s">
        <v>332</v>
      </c>
      <c r="D41" s="251" t="s">
        <v>273</v>
      </c>
      <c r="E41" s="251" t="s">
        <v>692</v>
      </c>
      <c r="F41" s="145">
        <v>2015</v>
      </c>
      <c r="G41" s="255">
        <v>1532.26</v>
      </c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46" t="s">
        <v>272</v>
      </c>
    </row>
    <row r="42" spans="1:27" s="50" customFormat="1" ht="20.100000000000001" customHeight="1">
      <c r="A42" s="164">
        <v>3</v>
      </c>
      <c r="B42" s="164" t="s">
        <v>115</v>
      </c>
      <c r="C42" s="153" t="s">
        <v>332</v>
      </c>
      <c r="D42" s="251" t="s">
        <v>274</v>
      </c>
      <c r="E42" s="251" t="s">
        <v>692</v>
      </c>
      <c r="F42" s="145">
        <v>2015</v>
      </c>
      <c r="G42" s="255">
        <v>1295.5</v>
      </c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46" t="s">
        <v>272</v>
      </c>
    </row>
    <row r="43" spans="1:27" s="50" customFormat="1" ht="20.100000000000001" customHeight="1">
      <c r="A43" s="164">
        <v>4</v>
      </c>
      <c r="B43" s="164" t="s">
        <v>115</v>
      </c>
      <c r="C43" s="153" t="s">
        <v>332</v>
      </c>
      <c r="D43" s="251" t="s">
        <v>275</v>
      </c>
      <c r="E43" s="251" t="s">
        <v>276</v>
      </c>
      <c r="F43" s="145">
        <v>2015</v>
      </c>
      <c r="G43" s="255">
        <v>4436.84</v>
      </c>
      <c r="H43" s="138"/>
      <c r="I43" s="138"/>
      <c r="J43" s="138"/>
      <c r="K43" s="230">
        <v>4</v>
      </c>
      <c r="L43" s="230"/>
      <c r="M43" s="230">
        <v>10</v>
      </c>
      <c r="N43" s="230">
        <v>8</v>
      </c>
      <c r="O43" s="230"/>
      <c r="P43" s="230"/>
      <c r="Q43" s="230"/>
      <c r="R43" s="230">
        <v>18</v>
      </c>
      <c r="S43" s="230"/>
      <c r="T43" s="230"/>
      <c r="U43" s="230"/>
      <c r="V43" s="230"/>
      <c r="W43" s="230"/>
      <c r="X43" s="230"/>
      <c r="Y43" s="230"/>
      <c r="Z43" s="230"/>
      <c r="AA43" s="146" t="s">
        <v>272</v>
      </c>
    </row>
    <row r="44" spans="1:27" s="50" customFormat="1" ht="20.100000000000001" customHeight="1">
      <c r="A44" s="164">
        <v>5</v>
      </c>
      <c r="B44" s="164" t="s">
        <v>115</v>
      </c>
      <c r="C44" s="153" t="s">
        <v>332</v>
      </c>
      <c r="D44" s="251" t="s">
        <v>277</v>
      </c>
      <c r="E44" s="251" t="s">
        <v>278</v>
      </c>
      <c r="F44" s="145">
        <v>2015</v>
      </c>
      <c r="G44" s="255">
        <v>1401.6</v>
      </c>
      <c r="H44" s="138"/>
      <c r="I44" s="138"/>
      <c r="J44" s="138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  <c r="AA44" s="146" t="s">
        <v>272</v>
      </c>
    </row>
    <row r="45" spans="1:27" s="50" customFormat="1" ht="20.100000000000001" customHeight="1">
      <c r="A45" s="164">
        <v>6</v>
      </c>
      <c r="B45" s="164" t="s">
        <v>115</v>
      </c>
      <c r="C45" s="153" t="s">
        <v>332</v>
      </c>
      <c r="D45" s="251" t="s">
        <v>279</v>
      </c>
      <c r="E45" s="251" t="s">
        <v>280</v>
      </c>
      <c r="F45" s="145">
        <v>2015</v>
      </c>
      <c r="G45" s="255">
        <v>3491.4800000000005</v>
      </c>
      <c r="H45" s="138"/>
      <c r="I45" s="138"/>
      <c r="J45" s="138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146" t="s">
        <v>272</v>
      </c>
    </row>
    <row r="46" spans="1:27" s="50" customFormat="1" ht="20.100000000000001" customHeight="1">
      <c r="A46" s="164">
        <v>7</v>
      </c>
      <c r="B46" s="164" t="s">
        <v>115</v>
      </c>
      <c r="C46" s="153" t="s">
        <v>332</v>
      </c>
      <c r="D46" s="251" t="s">
        <v>281</v>
      </c>
      <c r="E46" s="251" t="s">
        <v>282</v>
      </c>
      <c r="F46" s="145">
        <v>2015</v>
      </c>
      <c r="G46" s="255">
        <v>2578.2399999999998</v>
      </c>
      <c r="H46" s="138"/>
      <c r="I46" s="138"/>
      <c r="J46" s="138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  <c r="AA46" s="146" t="s">
        <v>272</v>
      </c>
    </row>
    <row r="47" spans="1:27" s="50" customFormat="1" ht="20.100000000000001" customHeight="1">
      <c r="A47" s="164">
        <v>8</v>
      </c>
      <c r="B47" s="164" t="s">
        <v>115</v>
      </c>
      <c r="C47" s="153" t="s">
        <v>332</v>
      </c>
      <c r="D47" s="251" t="s">
        <v>291</v>
      </c>
      <c r="E47" s="251" t="s">
        <v>693</v>
      </c>
      <c r="F47" s="145">
        <v>2015</v>
      </c>
      <c r="G47" s="255">
        <v>426.36</v>
      </c>
      <c r="H47" s="138"/>
      <c r="I47" s="138"/>
      <c r="J47" s="138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146" t="s">
        <v>272</v>
      </c>
    </row>
    <row r="48" spans="1:27" s="50" customFormat="1" ht="20.100000000000001" customHeight="1">
      <c r="A48" s="164">
        <v>9</v>
      </c>
      <c r="B48" s="164" t="s">
        <v>115</v>
      </c>
      <c r="C48" s="153" t="s">
        <v>332</v>
      </c>
      <c r="D48" s="251" t="s">
        <v>293</v>
      </c>
      <c r="E48" s="251" t="s">
        <v>294</v>
      </c>
      <c r="F48" s="145">
        <v>2015</v>
      </c>
      <c r="G48" s="255">
        <v>168.62</v>
      </c>
      <c r="H48" s="138"/>
      <c r="I48" s="138"/>
      <c r="J48" s="138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  <c r="AA48" s="146" t="s">
        <v>272</v>
      </c>
    </row>
    <row r="49" spans="1:27" s="50" customFormat="1" ht="20.100000000000001" customHeight="1">
      <c r="A49" s="164">
        <v>10</v>
      </c>
      <c r="B49" s="164" t="s">
        <v>115</v>
      </c>
      <c r="C49" s="153" t="s">
        <v>332</v>
      </c>
      <c r="D49" s="251" t="s">
        <v>295</v>
      </c>
      <c r="E49" s="251" t="s">
        <v>280</v>
      </c>
      <c r="F49" s="145">
        <v>2015</v>
      </c>
      <c r="G49" s="255">
        <v>306.63</v>
      </c>
      <c r="H49" s="138"/>
      <c r="I49" s="138"/>
      <c r="J49" s="138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146" t="s">
        <v>272</v>
      </c>
    </row>
    <row r="50" spans="1:27" s="50" customFormat="1" ht="20.100000000000001" customHeight="1">
      <c r="A50" s="164">
        <v>11</v>
      </c>
      <c r="B50" s="164" t="s">
        <v>115</v>
      </c>
      <c r="C50" s="153" t="s">
        <v>332</v>
      </c>
      <c r="D50" s="251" t="s">
        <v>296</v>
      </c>
      <c r="E50" s="251" t="s">
        <v>297</v>
      </c>
      <c r="F50" s="145">
        <v>2015</v>
      </c>
      <c r="G50" s="255">
        <v>1581.2</v>
      </c>
      <c r="H50" s="138"/>
      <c r="I50" s="138"/>
      <c r="J50" s="138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  <c r="Y50" s="230"/>
      <c r="Z50" s="230"/>
      <c r="AA50" s="146" t="s">
        <v>272</v>
      </c>
    </row>
    <row r="51" spans="1:27" s="50" customFormat="1" ht="20.100000000000001" customHeight="1">
      <c r="A51" s="164">
        <v>12</v>
      </c>
      <c r="B51" s="164" t="s">
        <v>115</v>
      </c>
      <c r="C51" s="153" t="s">
        <v>332</v>
      </c>
      <c r="D51" s="251" t="s">
        <v>300</v>
      </c>
      <c r="E51" s="251" t="s">
        <v>301</v>
      </c>
      <c r="F51" s="145">
        <v>2015</v>
      </c>
      <c r="G51" s="255">
        <v>3059.57</v>
      </c>
      <c r="H51" s="138"/>
      <c r="I51" s="138"/>
      <c r="J51" s="138"/>
      <c r="K51" s="230"/>
      <c r="L51" s="230"/>
      <c r="M51" s="230">
        <v>26</v>
      </c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  <c r="Y51" s="230"/>
      <c r="Z51" s="230"/>
      <c r="AA51" s="146" t="s">
        <v>272</v>
      </c>
    </row>
    <row r="52" spans="1:27" s="50" customFormat="1" ht="20.100000000000001" customHeight="1">
      <c r="A52" s="164">
        <v>13</v>
      </c>
      <c r="B52" s="164" t="s">
        <v>115</v>
      </c>
      <c r="C52" s="153" t="s">
        <v>332</v>
      </c>
      <c r="D52" s="251" t="s">
        <v>302</v>
      </c>
      <c r="E52" s="251" t="s">
        <v>303</v>
      </c>
      <c r="F52" s="145">
        <v>2015</v>
      </c>
      <c r="G52" s="255">
        <v>2685.11</v>
      </c>
      <c r="H52" s="138"/>
      <c r="I52" s="138"/>
      <c r="J52" s="138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146" t="s">
        <v>272</v>
      </c>
    </row>
    <row r="53" spans="1:27" s="50" customFormat="1" ht="20.100000000000001" customHeight="1">
      <c r="A53" s="164">
        <v>14</v>
      </c>
      <c r="B53" s="164" t="s">
        <v>115</v>
      </c>
      <c r="C53" s="153" t="s">
        <v>332</v>
      </c>
      <c r="D53" s="251" t="s">
        <v>304</v>
      </c>
      <c r="E53" s="251" t="s">
        <v>305</v>
      </c>
      <c r="F53" s="145">
        <v>2015</v>
      </c>
      <c r="G53" s="255">
        <v>827.95</v>
      </c>
      <c r="H53" s="138"/>
      <c r="I53" s="138"/>
      <c r="J53" s="138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  <c r="AA53" s="146" t="s">
        <v>272</v>
      </c>
    </row>
    <row r="54" spans="1:27" s="50" customFormat="1" ht="20.100000000000001" customHeight="1">
      <c r="A54" s="164">
        <v>15</v>
      </c>
      <c r="B54" s="164" t="s">
        <v>115</v>
      </c>
      <c r="C54" s="153" t="s">
        <v>332</v>
      </c>
      <c r="D54" s="251" t="s">
        <v>306</v>
      </c>
      <c r="E54" s="251" t="s">
        <v>307</v>
      </c>
      <c r="F54" s="145">
        <v>2015</v>
      </c>
      <c r="G54" s="255">
        <v>49.1</v>
      </c>
      <c r="H54" s="138"/>
      <c r="I54" s="138"/>
      <c r="J54" s="138"/>
      <c r="K54" s="230"/>
      <c r="L54" s="230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146" t="s">
        <v>272</v>
      </c>
    </row>
    <row r="55" spans="1:27" s="50" customFormat="1" ht="20.100000000000001" customHeight="1">
      <c r="A55" s="164">
        <v>16</v>
      </c>
      <c r="B55" s="164" t="s">
        <v>115</v>
      </c>
      <c r="C55" s="153" t="s">
        <v>332</v>
      </c>
      <c r="D55" s="251" t="s">
        <v>308</v>
      </c>
      <c r="E55" s="251" t="s">
        <v>309</v>
      </c>
      <c r="F55" s="145">
        <v>2015</v>
      </c>
      <c r="G55" s="255">
        <v>113.4</v>
      </c>
      <c r="H55" s="138"/>
      <c r="I55" s="138"/>
      <c r="J55" s="138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146" t="s">
        <v>272</v>
      </c>
    </row>
    <row r="56" spans="1:27" s="50" customFormat="1" ht="20.100000000000001" customHeight="1">
      <c r="A56" s="164">
        <v>17</v>
      </c>
      <c r="B56" s="164" t="s">
        <v>115</v>
      </c>
      <c r="C56" s="153" t="s">
        <v>332</v>
      </c>
      <c r="D56" s="251" t="s">
        <v>310</v>
      </c>
      <c r="E56" s="251" t="s">
        <v>695</v>
      </c>
      <c r="F56" s="145">
        <v>2015</v>
      </c>
      <c r="G56" s="255">
        <v>41.1</v>
      </c>
      <c r="H56" s="138"/>
      <c r="I56" s="138"/>
      <c r="J56" s="138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146" t="s">
        <v>272</v>
      </c>
    </row>
    <row r="57" spans="1:27" s="50" customFormat="1" ht="20.100000000000001" customHeight="1">
      <c r="A57" s="164">
        <v>18</v>
      </c>
      <c r="B57" s="164" t="s">
        <v>115</v>
      </c>
      <c r="C57" s="153" t="s">
        <v>332</v>
      </c>
      <c r="D57" s="251" t="s">
        <v>311</v>
      </c>
      <c r="E57" s="251" t="s">
        <v>312</v>
      </c>
      <c r="F57" s="145">
        <v>2015</v>
      </c>
      <c r="G57" s="255">
        <v>2987.6</v>
      </c>
      <c r="H57" s="138"/>
      <c r="I57" s="138"/>
      <c r="J57" s="138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146" t="s">
        <v>272</v>
      </c>
    </row>
    <row r="58" spans="1:27" s="50" customFormat="1" ht="20.100000000000001" customHeight="1">
      <c r="A58" s="164">
        <v>19</v>
      </c>
      <c r="B58" s="164" t="s">
        <v>115</v>
      </c>
      <c r="C58" s="153" t="s">
        <v>332</v>
      </c>
      <c r="D58" s="251" t="s">
        <v>313</v>
      </c>
      <c r="E58" s="251" t="s">
        <v>314</v>
      </c>
      <c r="F58" s="145">
        <v>2015</v>
      </c>
      <c r="G58" s="255">
        <v>959.4</v>
      </c>
      <c r="H58" s="138"/>
      <c r="I58" s="138"/>
      <c r="J58" s="138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146" t="s">
        <v>272</v>
      </c>
    </row>
    <row r="59" spans="1:27" s="50" customFormat="1" ht="20.100000000000001" customHeight="1">
      <c r="A59" s="164">
        <v>20</v>
      </c>
      <c r="B59" s="254" t="s">
        <v>115</v>
      </c>
      <c r="C59" s="153" t="s">
        <v>332</v>
      </c>
      <c r="D59" s="251" t="s">
        <v>207</v>
      </c>
      <c r="E59" s="251" t="s">
        <v>318</v>
      </c>
      <c r="F59" s="145">
        <v>2015</v>
      </c>
      <c r="G59" s="255">
        <v>2525.6999999999998</v>
      </c>
      <c r="H59" s="255"/>
      <c r="I59" s="230"/>
      <c r="J59" s="230"/>
      <c r="K59" s="230">
        <v>1</v>
      </c>
      <c r="L59" s="230"/>
      <c r="M59" s="230">
        <v>6</v>
      </c>
      <c r="N59" s="230">
        <v>2</v>
      </c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146" t="s">
        <v>336</v>
      </c>
    </row>
    <row r="60" spans="1:27" s="50" customFormat="1" ht="20.100000000000001" customHeight="1">
      <c r="A60" s="164">
        <v>21</v>
      </c>
      <c r="B60" s="254" t="s">
        <v>115</v>
      </c>
      <c r="C60" s="153" t="s">
        <v>332</v>
      </c>
      <c r="D60" s="251" t="s">
        <v>322</v>
      </c>
      <c r="E60" s="251" t="s">
        <v>292</v>
      </c>
      <c r="F60" s="145">
        <v>2015</v>
      </c>
      <c r="G60" s="255">
        <v>1942.55</v>
      </c>
      <c r="H60" s="255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  <c r="AA60" s="146" t="s">
        <v>272</v>
      </c>
    </row>
    <row r="61" spans="1:27" s="256" customFormat="1" ht="20.100000000000001" customHeight="1">
      <c r="A61" s="164">
        <v>22</v>
      </c>
      <c r="B61" s="153" t="s">
        <v>356</v>
      </c>
      <c r="C61" s="153" t="s">
        <v>787</v>
      </c>
      <c r="D61" s="251" t="s">
        <v>798</v>
      </c>
      <c r="E61" s="251" t="s">
        <v>850</v>
      </c>
      <c r="F61" s="140">
        <v>2023</v>
      </c>
      <c r="G61" s="424">
        <v>4323.24</v>
      </c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164"/>
    </row>
    <row r="62" spans="1:27" s="50" customFormat="1" ht="20.100000000000001" customHeight="1">
      <c r="A62" s="164">
        <v>23</v>
      </c>
      <c r="B62" s="153" t="s">
        <v>357</v>
      </c>
      <c r="C62" s="153" t="s">
        <v>339</v>
      </c>
      <c r="D62" s="251" t="s">
        <v>502</v>
      </c>
      <c r="E62" s="251" t="s">
        <v>434</v>
      </c>
      <c r="F62" s="140">
        <v>2019</v>
      </c>
      <c r="G62" s="424">
        <v>402.2</v>
      </c>
      <c r="H62" s="255"/>
      <c r="I62" s="255"/>
      <c r="J62" s="255"/>
      <c r="K62" s="255"/>
      <c r="L62" s="255"/>
      <c r="M62" s="138">
        <v>70</v>
      </c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164"/>
    </row>
    <row r="63" spans="1:27" s="50" customFormat="1" ht="20.100000000000001" customHeight="1">
      <c r="A63" s="164">
        <v>24</v>
      </c>
      <c r="B63" s="312" t="s">
        <v>378</v>
      </c>
      <c r="C63" s="312" t="s">
        <v>339</v>
      </c>
      <c r="D63" s="425" t="s">
        <v>497</v>
      </c>
      <c r="E63" s="251" t="s">
        <v>437</v>
      </c>
      <c r="F63" s="140">
        <v>2019</v>
      </c>
      <c r="G63" s="424">
        <v>4257.3</v>
      </c>
      <c r="H63" s="255"/>
      <c r="I63" s="255"/>
      <c r="J63" s="255"/>
      <c r="K63" s="255"/>
      <c r="L63" s="255"/>
      <c r="M63" s="255">
        <v>52</v>
      </c>
      <c r="N63" s="255"/>
      <c r="O63" s="255"/>
      <c r="P63" s="255"/>
      <c r="Q63" s="255"/>
      <c r="R63" s="255"/>
      <c r="S63" s="255"/>
      <c r="T63" s="255"/>
      <c r="U63" s="255"/>
      <c r="V63" s="255"/>
      <c r="W63" s="255">
        <v>13</v>
      </c>
      <c r="X63" s="255"/>
      <c r="Y63" s="255"/>
      <c r="Z63" s="255"/>
      <c r="AA63" s="164"/>
    </row>
    <row r="64" spans="1:27" s="256" customFormat="1" ht="20.100000000000001" customHeight="1">
      <c r="A64" s="164">
        <v>25</v>
      </c>
      <c r="B64" s="153" t="s">
        <v>354</v>
      </c>
      <c r="C64" s="153" t="s">
        <v>787</v>
      </c>
      <c r="D64" s="251" t="s">
        <v>793</v>
      </c>
      <c r="E64" s="251" t="s">
        <v>806</v>
      </c>
      <c r="F64" s="140">
        <v>2023</v>
      </c>
      <c r="G64" s="424">
        <v>3004.87</v>
      </c>
      <c r="H64" s="255"/>
      <c r="I64" s="255"/>
      <c r="J64" s="255"/>
      <c r="K64" s="255">
        <v>2</v>
      </c>
      <c r="L64" s="255"/>
      <c r="M64" s="255">
        <v>5</v>
      </c>
      <c r="N64" s="255">
        <v>10</v>
      </c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>
        <v>12</v>
      </c>
      <c r="Z64" s="255"/>
      <c r="AA64" s="164"/>
    </row>
    <row r="65" spans="1:27" s="256" customFormat="1" ht="20.100000000000001" customHeight="1">
      <c r="A65" s="164">
        <v>26</v>
      </c>
      <c r="B65" s="153" t="s">
        <v>786</v>
      </c>
      <c r="C65" s="153" t="s">
        <v>787</v>
      </c>
      <c r="D65" s="251" t="s">
        <v>792</v>
      </c>
      <c r="E65" s="251" t="s">
        <v>856</v>
      </c>
      <c r="F65" s="140">
        <v>2023</v>
      </c>
      <c r="G65" s="424">
        <v>54696.19</v>
      </c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>
        <v>7</v>
      </c>
      <c r="Z65" s="255"/>
      <c r="AA65" s="164"/>
    </row>
    <row r="66" spans="1:27" s="256" customFormat="1" ht="20.100000000000001" customHeight="1">
      <c r="A66" s="164">
        <v>27</v>
      </c>
      <c r="B66" s="153" t="s">
        <v>375</v>
      </c>
      <c r="C66" s="153" t="s">
        <v>787</v>
      </c>
      <c r="D66" s="251" t="s">
        <v>794</v>
      </c>
      <c r="E66" s="251" t="s">
        <v>808</v>
      </c>
      <c r="F66" s="140">
        <v>2023</v>
      </c>
      <c r="G66" s="424">
        <v>70.400000000000006</v>
      </c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  <c r="AA66" s="164"/>
    </row>
    <row r="67" spans="1:27" s="256" customFormat="1" ht="20.100000000000001" customHeight="1">
      <c r="A67" s="164">
        <v>28</v>
      </c>
      <c r="B67" s="153" t="s">
        <v>366</v>
      </c>
      <c r="C67" s="153" t="s">
        <v>787</v>
      </c>
      <c r="D67" s="251" t="s">
        <v>795</v>
      </c>
      <c r="E67" s="251" t="s">
        <v>810</v>
      </c>
      <c r="F67" s="140">
        <v>2023</v>
      </c>
      <c r="G67" s="424">
        <v>2313.37</v>
      </c>
      <c r="H67" s="255"/>
      <c r="I67" s="255"/>
      <c r="J67" s="255"/>
      <c r="K67" s="255">
        <v>1</v>
      </c>
      <c r="L67" s="255"/>
      <c r="M67" s="255">
        <v>2</v>
      </c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>
        <v>9</v>
      </c>
      <c r="Z67" s="255"/>
      <c r="AA67" s="164"/>
    </row>
    <row r="68" spans="1:27" s="256" customFormat="1" ht="20.100000000000001" customHeight="1">
      <c r="A68" s="164">
        <v>29</v>
      </c>
      <c r="B68" s="153" t="s">
        <v>367</v>
      </c>
      <c r="C68" s="153" t="s">
        <v>787</v>
      </c>
      <c r="D68" s="251" t="s">
        <v>796</v>
      </c>
      <c r="E68" s="251" t="s">
        <v>805</v>
      </c>
      <c r="F68" s="140">
        <v>2023</v>
      </c>
      <c r="G68" s="424">
        <v>9531.67</v>
      </c>
      <c r="H68" s="255"/>
      <c r="I68" s="255"/>
      <c r="J68" s="255"/>
      <c r="K68" s="255"/>
      <c r="L68" s="255"/>
      <c r="M68" s="255">
        <v>8</v>
      </c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164"/>
    </row>
    <row r="69" spans="1:27" s="256" customFormat="1" ht="20.100000000000001" customHeight="1">
      <c r="A69" s="164">
        <v>30</v>
      </c>
      <c r="B69" s="153" t="s">
        <v>368</v>
      </c>
      <c r="C69" s="153" t="s">
        <v>787</v>
      </c>
      <c r="D69" s="251" t="s">
        <v>797</v>
      </c>
      <c r="E69" s="251" t="s">
        <v>807</v>
      </c>
      <c r="F69" s="140">
        <v>2023</v>
      </c>
      <c r="G69" s="424">
        <v>1339.28</v>
      </c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>
        <v>8</v>
      </c>
      <c r="Z69" s="255"/>
      <c r="AA69" s="164"/>
    </row>
    <row r="70" spans="1:27" s="256" customFormat="1" ht="20.100000000000001" customHeight="1">
      <c r="A70" s="164">
        <v>31</v>
      </c>
      <c r="B70" s="153" t="s">
        <v>369</v>
      </c>
      <c r="C70" s="153" t="s">
        <v>787</v>
      </c>
      <c r="D70" s="251" t="s">
        <v>799</v>
      </c>
      <c r="E70" s="251" t="s">
        <v>857</v>
      </c>
      <c r="F70" s="140">
        <v>2023</v>
      </c>
      <c r="G70" s="424">
        <v>3851.04</v>
      </c>
      <c r="H70" s="255"/>
      <c r="I70" s="255"/>
      <c r="J70" s="255"/>
      <c r="K70" s="255"/>
      <c r="L70" s="255"/>
      <c r="M70" s="255">
        <v>2</v>
      </c>
      <c r="N70" s="255"/>
      <c r="O70" s="255"/>
      <c r="P70" s="255"/>
      <c r="Q70" s="255"/>
      <c r="R70" s="255"/>
      <c r="S70" s="255"/>
      <c r="T70" s="255"/>
      <c r="U70" s="255"/>
      <c r="V70" s="255"/>
      <c r="W70" s="255"/>
      <c r="X70" s="255"/>
      <c r="Y70" s="255"/>
      <c r="Z70" s="255"/>
      <c r="AA70" s="164"/>
    </row>
    <row r="71" spans="1:27" s="256" customFormat="1" ht="20.100000000000001" customHeight="1">
      <c r="A71" s="164">
        <v>32</v>
      </c>
      <c r="B71" s="153" t="s">
        <v>802</v>
      </c>
      <c r="C71" s="153" t="s">
        <v>787</v>
      </c>
      <c r="D71" s="251" t="s">
        <v>800</v>
      </c>
      <c r="E71" s="251" t="s">
        <v>809</v>
      </c>
      <c r="F71" s="140">
        <v>2023</v>
      </c>
      <c r="G71" s="424">
        <v>770</v>
      </c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55"/>
      <c r="Z71" s="255"/>
      <c r="AA71" s="164"/>
    </row>
    <row r="72" spans="1:27" s="256" customFormat="1" ht="20.100000000000001" customHeight="1">
      <c r="A72" s="164">
        <v>33</v>
      </c>
      <c r="B72" s="312" t="s">
        <v>803</v>
      </c>
      <c r="C72" s="312" t="s">
        <v>787</v>
      </c>
      <c r="D72" s="258" t="s">
        <v>801</v>
      </c>
      <c r="E72" s="258" t="s">
        <v>804</v>
      </c>
      <c r="F72" s="384">
        <v>2023</v>
      </c>
      <c r="G72" s="426">
        <v>5527.01</v>
      </c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7"/>
      <c r="S72" s="427"/>
      <c r="T72" s="427"/>
      <c r="U72" s="427"/>
      <c r="V72" s="427"/>
      <c r="W72" s="427"/>
      <c r="X72" s="427"/>
      <c r="Y72" s="427"/>
      <c r="Z72" s="427"/>
      <c r="AA72" s="257"/>
    </row>
  </sheetData>
  <autoFilter ref="E1:E65" xr:uid="{00000000-0009-0000-0000-000005000000}"/>
  <mergeCells count="7">
    <mergeCell ref="A6:A7"/>
    <mergeCell ref="A8:A10"/>
    <mergeCell ref="B8:B10"/>
    <mergeCell ref="C8:C10"/>
    <mergeCell ref="D8:D10"/>
    <mergeCell ref="A13:A14"/>
    <mergeCell ref="D13:D14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2" fitToWidth="2" fitToHeight="0" orientation="portrait" r:id="rId1"/>
  <headerFooter>
    <oddFooter xml:space="preserve">&amp;C동탄3권역 &amp;P/&amp;N </oddFooter>
  </headerFooter>
  <colBreaks count="1" manualBreakCount="1">
    <brk id="17" max="6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46D7C-FDAF-4997-B378-700FCC2F51D6}">
  <sheetPr>
    <tabColor rgb="FFFFFF00"/>
  </sheetPr>
  <dimension ref="A1:AA81"/>
  <sheetViews>
    <sheetView view="pageBreakPreview" zoomScaleNormal="100" zoomScaleSheetLayoutView="100" workbookViewId="0">
      <pane xSplit="7" ySplit="4" topLeftCell="H5" activePane="bottomRight" state="frozen"/>
      <selection activeCell="D34" sqref="D34"/>
      <selection pane="topRight" activeCell="D34" sqref="D34"/>
      <selection pane="bottomLeft" activeCell="D34" sqref="D34"/>
      <selection pane="bottomRight" activeCell="C35" sqref="C35"/>
    </sheetView>
  </sheetViews>
  <sheetFormatPr defaultRowHeight="10.5"/>
  <cols>
    <col min="1" max="1" width="5.375" style="16" bestFit="1" customWidth="1"/>
    <col min="2" max="2" width="7" style="16" bestFit="1" customWidth="1"/>
    <col min="3" max="3" width="7.5" style="16" customWidth="1"/>
    <col min="4" max="4" width="26.375" style="14" bestFit="1" customWidth="1"/>
    <col min="5" max="5" width="45.75" style="14" customWidth="1"/>
    <col min="6" max="6" width="7" style="16" bestFit="1" customWidth="1"/>
    <col min="7" max="7" width="8.75" style="44" bestFit="1" customWidth="1"/>
    <col min="8" max="8" width="7.5" style="2" bestFit="1" customWidth="1"/>
    <col min="9" max="9" width="9" style="2"/>
    <col min="10" max="18" width="9" style="2" customWidth="1"/>
    <col min="19" max="26" width="9" style="2"/>
    <col min="27" max="27" width="11" style="2" bestFit="1" customWidth="1"/>
    <col min="28" max="16384" width="9" style="2"/>
  </cols>
  <sheetData>
    <row r="1" spans="1:27" ht="33" customHeight="1">
      <c r="A1" s="244" t="s">
        <v>340</v>
      </c>
      <c r="B1" s="15"/>
      <c r="C1" s="15"/>
      <c r="D1" s="1"/>
      <c r="E1" s="1"/>
      <c r="F1" s="15"/>
      <c r="G1" s="25"/>
      <c r="H1" s="1"/>
    </row>
    <row r="2" spans="1:27" s="76" customFormat="1" ht="20.100000000000001" customHeight="1">
      <c r="A2" s="87" t="s">
        <v>5</v>
      </c>
      <c r="B2" s="87" t="s">
        <v>241</v>
      </c>
      <c r="C2" s="87" t="s">
        <v>239</v>
      </c>
      <c r="D2" s="88" t="s">
        <v>0</v>
      </c>
      <c r="E2" s="90" t="s">
        <v>174</v>
      </c>
      <c r="F2" s="90" t="s">
        <v>7</v>
      </c>
      <c r="G2" s="91" t="s">
        <v>175</v>
      </c>
      <c r="H2" s="91" t="s">
        <v>469</v>
      </c>
      <c r="I2" s="91" t="s">
        <v>469</v>
      </c>
      <c r="J2" s="91" t="s">
        <v>470</v>
      </c>
      <c r="K2" s="91" t="s">
        <v>470</v>
      </c>
      <c r="L2" s="91" t="s">
        <v>470</v>
      </c>
      <c r="M2" s="91" t="s">
        <v>470</v>
      </c>
      <c r="N2" s="91" t="s">
        <v>470</v>
      </c>
      <c r="O2" s="91" t="s">
        <v>471</v>
      </c>
      <c r="P2" s="91" t="s">
        <v>471</v>
      </c>
      <c r="Q2" s="91" t="s">
        <v>471</v>
      </c>
      <c r="R2" s="91" t="s">
        <v>480</v>
      </c>
      <c r="S2" s="91" t="s">
        <v>482</v>
      </c>
      <c r="T2" s="91" t="s">
        <v>482</v>
      </c>
      <c r="U2" s="91" t="s">
        <v>482</v>
      </c>
      <c r="V2" s="91" t="s">
        <v>486</v>
      </c>
      <c r="W2" s="91" t="s">
        <v>486</v>
      </c>
      <c r="X2" s="91" t="s">
        <v>486</v>
      </c>
      <c r="Y2" s="91" t="s">
        <v>486</v>
      </c>
      <c r="Z2" s="91" t="s">
        <v>486</v>
      </c>
      <c r="AA2" s="91" t="s">
        <v>489</v>
      </c>
    </row>
    <row r="3" spans="1:27" s="76" customFormat="1" ht="20.100000000000001" customHeight="1">
      <c r="A3" s="85"/>
      <c r="B3" s="85"/>
      <c r="C3" s="85"/>
      <c r="D3" s="89"/>
      <c r="E3" s="86"/>
      <c r="F3" s="86"/>
      <c r="G3" s="92"/>
      <c r="H3" s="92" t="s">
        <v>468</v>
      </c>
      <c r="I3" s="92" t="s">
        <v>490</v>
      </c>
      <c r="J3" s="92" t="s">
        <v>472</v>
      </c>
      <c r="K3" s="92" t="s">
        <v>473</v>
      </c>
      <c r="L3" s="92" t="s">
        <v>474</v>
      </c>
      <c r="M3" s="92" t="s">
        <v>475</v>
      </c>
      <c r="N3" s="92" t="s">
        <v>476</v>
      </c>
      <c r="O3" s="92" t="s">
        <v>477</v>
      </c>
      <c r="P3" s="92" t="s">
        <v>478</v>
      </c>
      <c r="Q3" s="92" t="s">
        <v>479</v>
      </c>
      <c r="R3" s="92" t="s">
        <v>494</v>
      </c>
      <c r="S3" s="92" t="s">
        <v>483</v>
      </c>
      <c r="T3" s="92" t="s">
        <v>484</v>
      </c>
      <c r="U3" s="92" t="s">
        <v>485</v>
      </c>
      <c r="V3" s="92" t="s">
        <v>491</v>
      </c>
      <c r="W3" s="92" t="s">
        <v>492</v>
      </c>
      <c r="X3" s="92" t="s">
        <v>493</v>
      </c>
      <c r="Y3" s="92" t="s">
        <v>487</v>
      </c>
      <c r="Z3" s="92" t="s">
        <v>488</v>
      </c>
      <c r="AA3" s="92"/>
    </row>
    <row r="4" spans="1:27" s="50" customFormat="1" ht="20.100000000000001" customHeight="1">
      <c r="A4" s="45">
        <f>SUM(A5,A10,A12,A16,A18,A20,A22,A24,A26,A28,A30,A34)</f>
        <v>56</v>
      </c>
      <c r="B4" s="45"/>
      <c r="C4" s="45"/>
      <c r="D4" s="46"/>
      <c r="E4" s="47"/>
      <c r="F4" s="48"/>
      <c r="G4" s="166">
        <f t="shared" ref="G4:Z4" si="0">SUM(G5,G10,G12,G16,G18,G20,G22,G24,G26,G28,G30,G34)</f>
        <v>463883.52999999997</v>
      </c>
      <c r="H4" s="166">
        <f t="shared" si="0"/>
        <v>7</v>
      </c>
      <c r="I4" s="166">
        <f t="shared" si="0"/>
        <v>1</v>
      </c>
      <c r="J4" s="166">
        <f t="shared" si="0"/>
        <v>3</v>
      </c>
      <c r="K4" s="166">
        <f t="shared" si="0"/>
        <v>69</v>
      </c>
      <c r="L4" s="166">
        <f t="shared" si="0"/>
        <v>1</v>
      </c>
      <c r="M4" s="166">
        <f t="shared" si="0"/>
        <v>136</v>
      </c>
      <c r="N4" s="166">
        <f t="shared" si="0"/>
        <v>332</v>
      </c>
      <c r="O4" s="166">
        <f t="shared" si="0"/>
        <v>6</v>
      </c>
      <c r="P4" s="166">
        <f t="shared" si="0"/>
        <v>2</v>
      </c>
      <c r="Q4" s="166">
        <f t="shared" si="0"/>
        <v>2</v>
      </c>
      <c r="R4" s="166">
        <f t="shared" si="0"/>
        <v>58</v>
      </c>
      <c r="S4" s="166">
        <f t="shared" si="0"/>
        <v>4</v>
      </c>
      <c r="T4" s="166">
        <f t="shared" si="0"/>
        <v>3</v>
      </c>
      <c r="U4" s="166">
        <f t="shared" si="0"/>
        <v>0</v>
      </c>
      <c r="V4" s="166">
        <f t="shared" si="0"/>
        <v>1</v>
      </c>
      <c r="W4" s="166">
        <f t="shared" si="0"/>
        <v>707</v>
      </c>
      <c r="X4" s="166">
        <f t="shared" si="0"/>
        <v>6</v>
      </c>
      <c r="Y4" s="166">
        <f t="shared" si="0"/>
        <v>199</v>
      </c>
      <c r="Z4" s="166">
        <f t="shared" si="0"/>
        <v>156</v>
      </c>
      <c r="AA4" s="49"/>
    </row>
    <row r="5" spans="1:27" s="54" customFormat="1" ht="20.100000000000001" customHeight="1">
      <c r="A5" s="150">
        <f>COUNT(A6:A9)</f>
        <v>3</v>
      </c>
      <c r="B5" s="150" t="s">
        <v>242</v>
      </c>
      <c r="C5" s="150"/>
      <c r="D5" s="151"/>
      <c r="E5" s="51"/>
      <c r="F5" s="52"/>
      <c r="G5" s="148">
        <f t="shared" ref="G5:AA5" si="1">SUM(G6:G9)</f>
        <v>299747</v>
      </c>
      <c r="H5" s="148">
        <f t="shared" si="1"/>
        <v>6</v>
      </c>
      <c r="I5" s="148">
        <f t="shared" si="1"/>
        <v>1</v>
      </c>
      <c r="J5" s="148">
        <f t="shared" si="1"/>
        <v>3</v>
      </c>
      <c r="K5" s="148">
        <f t="shared" si="1"/>
        <v>46</v>
      </c>
      <c r="L5" s="148">
        <f t="shared" si="1"/>
        <v>1</v>
      </c>
      <c r="M5" s="148">
        <f t="shared" si="1"/>
        <v>18</v>
      </c>
      <c r="N5" s="148">
        <f t="shared" si="1"/>
        <v>141</v>
      </c>
      <c r="O5" s="148">
        <f t="shared" si="1"/>
        <v>6</v>
      </c>
      <c r="P5" s="148">
        <f t="shared" si="1"/>
        <v>2</v>
      </c>
      <c r="Q5" s="148">
        <f t="shared" si="1"/>
        <v>2</v>
      </c>
      <c r="R5" s="148">
        <f t="shared" si="1"/>
        <v>36</v>
      </c>
      <c r="S5" s="148">
        <f t="shared" si="1"/>
        <v>4</v>
      </c>
      <c r="T5" s="148">
        <f t="shared" si="1"/>
        <v>3</v>
      </c>
      <c r="U5" s="148">
        <f t="shared" si="1"/>
        <v>0</v>
      </c>
      <c r="V5" s="148">
        <f t="shared" si="1"/>
        <v>1</v>
      </c>
      <c r="W5" s="148">
        <f t="shared" si="1"/>
        <v>347</v>
      </c>
      <c r="X5" s="148">
        <f t="shared" si="1"/>
        <v>0</v>
      </c>
      <c r="Y5" s="148">
        <f t="shared" si="1"/>
        <v>177</v>
      </c>
      <c r="Z5" s="148">
        <f t="shared" si="1"/>
        <v>83</v>
      </c>
      <c r="AA5" s="148">
        <f t="shared" si="1"/>
        <v>0</v>
      </c>
    </row>
    <row r="6" spans="1:27" s="95" customFormat="1" ht="20.100000000000001" customHeight="1">
      <c r="A6" s="153">
        <v>1</v>
      </c>
      <c r="B6" s="153" t="s">
        <v>231</v>
      </c>
      <c r="C6" s="153" t="s">
        <v>339</v>
      </c>
      <c r="D6" s="159" t="s">
        <v>171</v>
      </c>
      <c r="E6" s="143" t="s">
        <v>224</v>
      </c>
      <c r="F6" s="153">
        <v>2015</v>
      </c>
      <c r="G6" s="138">
        <v>213724</v>
      </c>
      <c r="H6" s="138">
        <v>5</v>
      </c>
      <c r="I6" s="138">
        <v>1</v>
      </c>
      <c r="J6" s="138">
        <v>3</v>
      </c>
      <c r="K6" s="138">
        <v>29</v>
      </c>
      <c r="L6" s="138"/>
      <c r="M6" s="138"/>
      <c r="N6" s="138">
        <v>7</v>
      </c>
      <c r="O6" s="138">
        <v>4</v>
      </c>
      <c r="P6" s="138">
        <v>1</v>
      </c>
      <c r="Q6" s="138">
        <v>1</v>
      </c>
      <c r="R6" s="138">
        <v>14</v>
      </c>
      <c r="S6" s="138">
        <v>4</v>
      </c>
      <c r="T6" s="138">
        <v>3</v>
      </c>
      <c r="U6" s="138"/>
      <c r="V6" s="138">
        <v>1</v>
      </c>
      <c r="W6" s="138">
        <v>239</v>
      </c>
      <c r="X6" s="138"/>
      <c r="Y6" s="138">
        <v>177</v>
      </c>
      <c r="Z6" s="138">
        <v>71</v>
      </c>
      <c r="AA6" s="189"/>
    </row>
    <row r="7" spans="1:27" s="95" customFormat="1" ht="20.100000000000001" customHeight="1">
      <c r="A7" s="153">
        <v>2</v>
      </c>
      <c r="B7" s="153" t="s">
        <v>231</v>
      </c>
      <c r="C7" s="153" t="s">
        <v>370</v>
      </c>
      <c r="D7" s="159" t="s">
        <v>659</v>
      </c>
      <c r="E7" s="143" t="s">
        <v>902</v>
      </c>
      <c r="F7" s="153">
        <v>2015</v>
      </c>
      <c r="G7" s="138">
        <v>40436</v>
      </c>
      <c r="H7" s="138">
        <v>1</v>
      </c>
      <c r="I7" s="138"/>
      <c r="J7" s="138"/>
      <c r="K7" s="138">
        <v>2</v>
      </c>
      <c r="L7" s="138"/>
      <c r="M7" s="138">
        <v>6</v>
      </c>
      <c r="N7" s="138">
        <v>15</v>
      </c>
      <c r="O7" s="138"/>
      <c r="P7" s="138"/>
      <c r="Q7" s="138"/>
      <c r="R7" s="138"/>
      <c r="S7" s="138"/>
      <c r="T7" s="138"/>
      <c r="U7" s="138"/>
      <c r="V7" s="138"/>
      <c r="W7" s="138">
        <v>11</v>
      </c>
      <c r="X7" s="138"/>
      <c r="Y7" s="138"/>
      <c r="Z7" s="138"/>
      <c r="AA7" s="97"/>
    </row>
    <row r="8" spans="1:27" s="57" customFormat="1" ht="20.100000000000001" customHeight="1">
      <c r="A8" s="344">
        <v>3</v>
      </c>
      <c r="B8" s="344" t="s">
        <v>588</v>
      </c>
      <c r="C8" s="344" t="s">
        <v>561</v>
      </c>
      <c r="D8" s="350" t="s">
        <v>660</v>
      </c>
      <c r="E8" s="59" t="s">
        <v>782</v>
      </c>
      <c r="F8" s="152">
        <v>2015</v>
      </c>
      <c r="G8" s="55">
        <v>5659</v>
      </c>
      <c r="H8" s="55">
        <v>0</v>
      </c>
      <c r="I8" s="55">
        <v>0</v>
      </c>
      <c r="J8" s="55">
        <v>0</v>
      </c>
      <c r="K8" s="55">
        <v>3</v>
      </c>
      <c r="L8" s="55">
        <v>0</v>
      </c>
      <c r="M8" s="55">
        <v>0</v>
      </c>
      <c r="N8" s="55">
        <v>22</v>
      </c>
      <c r="O8" s="55">
        <v>1</v>
      </c>
      <c r="P8" s="55">
        <v>0</v>
      </c>
      <c r="Q8" s="55">
        <v>1</v>
      </c>
      <c r="R8" s="55">
        <v>19</v>
      </c>
      <c r="S8" s="55">
        <v>0</v>
      </c>
      <c r="T8" s="55">
        <v>0</v>
      </c>
      <c r="U8" s="55">
        <v>0</v>
      </c>
      <c r="V8" s="55">
        <v>0</v>
      </c>
      <c r="W8" s="55">
        <v>11</v>
      </c>
      <c r="X8" s="55">
        <v>0</v>
      </c>
      <c r="Y8" s="55">
        <v>0</v>
      </c>
      <c r="Z8" s="55">
        <v>11</v>
      </c>
      <c r="AA8" s="152"/>
    </row>
    <row r="9" spans="1:27" s="95" customFormat="1" ht="20.100000000000001" customHeight="1">
      <c r="A9" s="345"/>
      <c r="B9" s="345"/>
      <c r="C9" s="345"/>
      <c r="D9" s="351"/>
      <c r="E9" s="200" t="s">
        <v>416</v>
      </c>
      <c r="F9" s="152">
        <v>2019</v>
      </c>
      <c r="G9" s="55">
        <v>39928</v>
      </c>
      <c r="H9" s="55"/>
      <c r="I9" s="55"/>
      <c r="J9" s="55"/>
      <c r="K9" s="55">
        <v>12</v>
      </c>
      <c r="L9" s="55">
        <v>1</v>
      </c>
      <c r="M9" s="55">
        <v>12</v>
      </c>
      <c r="N9" s="55">
        <v>97</v>
      </c>
      <c r="O9" s="55">
        <v>1</v>
      </c>
      <c r="P9" s="55">
        <v>1</v>
      </c>
      <c r="Q9" s="55"/>
      <c r="R9" s="55">
        <v>3</v>
      </c>
      <c r="S9" s="55"/>
      <c r="T9" s="55"/>
      <c r="U9" s="55"/>
      <c r="V9" s="55"/>
      <c r="W9" s="55">
        <v>86</v>
      </c>
      <c r="X9" s="55"/>
      <c r="Y9" s="55"/>
      <c r="Z9" s="55">
        <v>1</v>
      </c>
      <c r="AA9" s="245" t="s">
        <v>839</v>
      </c>
    </row>
    <row r="10" spans="1:27" s="54" customFormat="1" ht="20.100000000000001" customHeight="1">
      <c r="A10" s="150">
        <f>COUNT(A11)</f>
        <v>0</v>
      </c>
      <c r="B10" s="150" t="s">
        <v>232</v>
      </c>
      <c r="C10" s="150"/>
      <c r="D10" s="151"/>
      <c r="E10" s="51"/>
      <c r="F10" s="52"/>
      <c r="G10" s="148">
        <f t="shared" ref="G10:AA10" si="2">SUM(G11)</f>
        <v>0</v>
      </c>
      <c r="H10" s="148">
        <f t="shared" si="2"/>
        <v>0</v>
      </c>
      <c r="I10" s="148">
        <f t="shared" si="2"/>
        <v>0</v>
      </c>
      <c r="J10" s="148">
        <f t="shared" si="2"/>
        <v>0</v>
      </c>
      <c r="K10" s="148">
        <f t="shared" si="2"/>
        <v>0</v>
      </c>
      <c r="L10" s="148">
        <f t="shared" si="2"/>
        <v>0</v>
      </c>
      <c r="M10" s="148">
        <f t="shared" si="2"/>
        <v>0</v>
      </c>
      <c r="N10" s="148">
        <f t="shared" si="2"/>
        <v>0</v>
      </c>
      <c r="O10" s="148">
        <f t="shared" si="2"/>
        <v>0</v>
      </c>
      <c r="P10" s="148">
        <f t="shared" si="2"/>
        <v>0</v>
      </c>
      <c r="Q10" s="148">
        <f t="shared" si="2"/>
        <v>0</v>
      </c>
      <c r="R10" s="148">
        <f t="shared" si="2"/>
        <v>0</v>
      </c>
      <c r="S10" s="148">
        <f t="shared" si="2"/>
        <v>0</v>
      </c>
      <c r="T10" s="148">
        <f t="shared" si="2"/>
        <v>0</v>
      </c>
      <c r="U10" s="148">
        <f t="shared" si="2"/>
        <v>0</v>
      </c>
      <c r="V10" s="148">
        <f t="shared" si="2"/>
        <v>0</v>
      </c>
      <c r="W10" s="148">
        <f t="shared" si="2"/>
        <v>0</v>
      </c>
      <c r="X10" s="148">
        <f t="shared" si="2"/>
        <v>0</v>
      </c>
      <c r="Y10" s="148">
        <f t="shared" si="2"/>
        <v>0</v>
      </c>
      <c r="Z10" s="148">
        <f t="shared" si="2"/>
        <v>0</v>
      </c>
      <c r="AA10" s="168">
        <f t="shared" si="2"/>
        <v>0</v>
      </c>
    </row>
    <row r="11" spans="1:27" s="95" customFormat="1" ht="20.100000000000001" customHeight="1">
      <c r="A11" s="153"/>
      <c r="B11" s="153"/>
      <c r="C11" s="153"/>
      <c r="D11" s="159"/>
      <c r="E11" s="188"/>
      <c r="F11" s="153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97"/>
    </row>
    <row r="12" spans="1:27" s="54" customFormat="1" ht="20.100000000000001" customHeight="1">
      <c r="A12" s="150">
        <f>COUNT(A13:A15)</f>
        <v>3</v>
      </c>
      <c r="B12" s="150" t="s">
        <v>117</v>
      </c>
      <c r="C12" s="150"/>
      <c r="D12" s="151"/>
      <c r="E12" s="51"/>
      <c r="F12" s="52"/>
      <c r="G12" s="148">
        <f t="shared" ref="G12:Z12" si="3">SUM(G13:G15)</f>
        <v>16107</v>
      </c>
      <c r="H12" s="148">
        <f t="shared" si="3"/>
        <v>0</v>
      </c>
      <c r="I12" s="148">
        <f t="shared" si="3"/>
        <v>0</v>
      </c>
      <c r="J12" s="148">
        <f t="shared" si="3"/>
        <v>0</v>
      </c>
      <c r="K12" s="148">
        <f t="shared" si="3"/>
        <v>7</v>
      </c>
      <c r="L12" s="148">
        <f t="shared" si="3"/>
        <v>0</v>
      </c>
      <c r="M12" s="148">
        <f t="shared" si="3"/>
        <v>16</v>
      </c>
      <c r="N12" s="148">
        <f t="shared" si="3"/>
        <v>15</v>
      </c>
      <c r="O12" s="148">
        <f t="shared" si="3"/>
        <v>0</v>
      </c>
      <c r="P12" s="148">
        <f t="shared" si="3"/>
        <v>0</v>
      </c>
      <c r="Q12" s="148">
        <f t="shared" si="3"/>
        <v>0</v>
      </c>
      <c r="R12" s="148">
        <f t="shared" si="3"/>
        <v>6</v>
      </c>
      <c r="S12" s="148">
        <f t="shared" si="3"/>
        <v>0</v>
      </c>
      <c r="T12" s="148">
        <f t="shared" si="3"/>
        <v>0</v>
      </c>
      <c r="U12" s="148">
        <f t="shared" si="3"/>
        <v>0</v>
      </c>
      <c r="V12" s="148">
        <f t="shared" si="3"/>
        <v>0</v>
      </c>
      <c r="W12" s="148">
        <f t="shared" si="3"/>
        <v>45</v>
      </c>
      <c r="X12" s="148">
        <f t="shared" si="3"/>
        <v>0</v>
      </c>
      <c r="Y12" s="148">
        <f t="shared" si="3"/>
        <v>0</v>
      </c>
      <c r="Z12" s="148">
        <f t="shared" si="3"/>
        <v>7</v>
      </c>
      <c r="AA12" s="148">
        <f>SUM(C13:C15)</f>
        <v>0</v>
      </c>
    </row>
    <row r="13" spans="1:27" s="50" customFormat="1" ht="20.100000000000001" customHeight="1">
      <c r="A13" s="153">
        <v>1</v>
      </c>
      <c r="B13" s="153" t="s">
        <v>117</v>
      </c>
      <c r="C13" s="144" t="s">
        <v>835</v>
      </c>
      <c r="D13" s="251" t="s">
        <v>172</v>
      </c>
      <c r="E13" s="159" t="s">
        <v>903</v>
      </c>
      <c r="F13" s="193">
        <v>2015</v>
      </c>
      <c r="G13" s="138">
        <v>7326</v>
      </c>
      <c r="H13" s="138"/>
      <c r="I13" s="230"/>
      <c r="J13" s="230"/>
      <c r="K13" s="230">
        <v>2</v>
      </c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  <c r="AA13" s="179"/>
    </row>
    <row r="14" spans="1:27" s="50" customFormat="1" ht="20.100000000000001" customHeight="1">
      <c r="A14" s="153">
        <v>2</v>
      </c>
      <c r="B14" s="153" t="s">
        <v>117</v>
      </c>
      <c r="C14" s="144" t="s">
        <v>836</v>
      </c>
      <c r="D14" s="251" t="s">
        <v>229</v>
      </c>
      <c r="E14" s="155" t="s">
        <v>833</v>
      </c>
      <c r="F14" s="193">
        <v>2016</v>
      </c>
      <c r="G14" s="138">
        <v>4408</v>
      </c>
      <c r="H14" s="138"/>
      <c r="I14" s="230"/>
      <c r="J14" s="230"/>
      <c r="K14" s="230">
        <v>3</v>
      </c>
      <c r="L14" s="230"/>
      <c r="M14" s="230">
        <v>9</v>
      </c>
      <c r="N14" s="230">
        <v>9</v>
      </c>
      <c r="O14" s="230"/>
      <c r="P14" s="230"/>
      <c r="Q14" s="230"/>
      <c r="R14" s="230">
        <v>6</v>
      </c>
      <c r="S14" s="230"/>
      <c r="T14" s="230"/>
      <c r="U14" s="230"/>
      <c r="V14" s="230"/>
      <c r="W14" s="230">
        <v>23</v>
      </c>
      <c r="X14" s="230"/>
      <c r="Y14" s="230"/>
      <c r="Z14" s="230"/>
      <c r="AA14" s="179"/>
    </row>
    <row r="15" spans="1:27" s="50" customFormat="1" ht="20.100000000000001" customHeight="1">
      <c r="A15" s="153">
        <v>3</v>
      </c>
      <c r="B15" s="153" t="s">
        <v>117</v>
      </c>
      <c r="C15" s="144" t="s">
        <v>836</v>
      </c>
      <c r="D15" s="251" t="s">
        <v>230</v>
      </c>
      <c r="E15" s="155" t="s">
        <v>834</v>
      </c>
      <c r="F15" s="193">
        <v>2016</v>
      </c>
      <c r="G15" s="138">
        <v>4373</v>
      </c>
      <c r="H15" s="138"/>
      <c r="I15" s="230"/>
      <c r="J15" s="230"/>
      <c r="K15" s="230">
        <v>2</v>
      </c>
      <c r="L15" s="230"/>
      <c r="M15" s="230">
        <v>7</v>
      </c>
      <c r="N15" s="230">
        <v>6</v>
      </c>
      <c r="O15" s="230"/>
      <c r="P15" s="230"/>
      <c r="Q15" s="230"/>
      <c r="R15" s="230"/>
      <c r="S15" s="230"/>
      <c r="T15" s="230"/>
      <c r="U15" s="230"/>
      <c r="V15" s="230"/>
      <c r="W15" s="230">
        <v>22</v>
      </c>
      <c r="X15" s="230"/>
      <c r="Y15" s="230"/>
      <c r="Z15" s="230">
        <v>7</v>
      </c>
      <c r="AA15" s="179"/>
    </row>
    <row r="16" spans="1:27" s="54" customFormat="1" ht="20.100000000000001" customHeight="1">
      <c r="A16" s="150">
        <f>COUNT(A17)</f>
        <v>0</v>
      </c>
      <c r="B16" s="150" t="s">
        <v>116</v>
      </c>
      <c r="C16" s="150"/>
      <c r="D16" s="151"/>
      <c r="E16" s="51"/>
      <c r="F16" s="52"/>
      <c r="G16" s="148">
        <f t="shared" ref="G16:AA16" si="4">SUM(G17)</f>
        <v>0</v>
      </c>
      <c r="H16" s="148">
        <f t="shared" si="4"/>
        <v>0</v>
      </c>
      <c r="I16" s="148">
        <f t="shared" si="4"/>
        <v>0</v>
      </c>
      <c r="J16" s="148">
        <f t="shared" si="4"/>
        <v>0</v>
      </c>
      <c r="K16" s="148">
        <f t="shared" si="4"/>
        <v>0</v>
      </c>
      <c r="L16" s="148">
        <f t="shared" si="4"/>
        <v>0</v>
      </c>
      <c r="M16" s="148">
        <f t="shared" si="4"/>
        <v>0</v>
      </c>
      <c r="N16" s="148">
        <f t="shared" si="4"/>
        <v>0</v>
      </c>
      <c r="O16" s="148">
        <f t="shared" si="4"/>
        <v>0</v>
      </c>
      <c r="P16" s="148">
        <f t="shared" si="4"/>
        <v>0</v>
      </c>
      <c r="Q16" s="148">
        <f t="shared" si="4"/>
        <v>0</v>
      </c>
      <c r="R16" s="148">
        <f t="shared" si="4"/>
        <v>0</v>
      </c>
      <c r="S16" s="148">
        <f t="shared" si="4"/>
        <v>0</v>
      </c>
      <c r="T16" s="148">
        <f t="shared" si="4"/>
        <v>0</v>
      </c>
      <c r="U16" s="148">
        <f t="shared" si="4"/>
        <v>0</v>
      </c>
      <c r="V16" s="148">
        <f t="shared" si="4"/>
        <v>0</v>
      </c>
      <c r="W16" s="148">
        <f t="shared" si="4"/>
        <v>0</v>
      </c>
      <c r="X16" s="148">
        <f t="shared" si="4"/>
        <v>0</v>
      </c>
      <c r="Y16" s="148">
        <f t="shared" si="4"/>
        <v>0</v>
      </c>
      <c r="Z16" s="148">
        <f t="shared" si="4"/>
        <v>0</v>
      </c>
      <c r="AA16" s="168">
        <f t="shared" si="4"/>
        <v>0</v>
      </c>
    </row>
    <row r="17" spans="1:27" s="95" customFormat="1" ht="20.100000000000001" customHeight="1">
      <c r="A17" s="153"/>
      <c r="B17" s="153"/>
      <c r="C17" s="153"/>
      <c r="D17" s="159"/>
      <c r="E17" s="188"/>
      <c r="F17" s="153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97"/>
    </row>
    <row r="18" spans="1:27" s="54" customFormat="1" ht="20.100000000000001" customHeight="1">
      <c r="A18" s="150">
        <f>COUNT(A19:A19)</f>
        <v>0</v>
      </c>
      <c r="B18" s="150" t="s">
        <v>222</v>
      </c>
      <c r="C18" s="150"/>
      <c r="D18" s="151"/>
      <c r="E18" s="51"/>
      <c r="F18" s="52"/>
      <c r="G18" s="148">
        <f t="shared" ref="G18:AA18" si="5">SUM(G19)</f>
        <v>0</v>
      </c>
      <c r="H18" s="148">
        <f t="shared" si="5"/>
        <v>0</v>
      </c>
      <c r="I18" s="148">
        <f t="shared" si="5"/>
        <v>0</v>
      </c>
      <c r="J18" s="148">
        <f t="shared" si="5"/>
        <v>0</v>
      </c>
      <c r="K18" s="148">
        <f t="shared" si="5"/>
        <v>0</v>
      </c>
      <c r="L18" s="148">
        <f t="shared" si="5"/>
        <v>0</v>
      </c>
      <c r="M18" s="148">
        <f t="shared" si="5"/>
        <v>0</v>
      </c>
      <c r="N18" s="148">
        <f t="shared" si="5"/>
        <v>0</v>
      </c>
      <c r="O18" s="148">
        <f t="shared" si="5"/>
        <v>0</v>
      </c>
      <c r="P18" s="148">
        <f t="shared" si="5"/>
        <v>0</v>
      </c>
      <c r="Q18" s="148">
        <f t="shared" si="5"/>
        <v>0</v>
      </c>
      <c r="R18" s="148">
        <f t="shared" si="5"/>
        <v>0</v>
      </c>
      <c r="S18" s="148">
        <f t="shared" si="5"/>
        <v>0</v>
      </c>
      <c r="T18" s="148">
        <f t="shared" si="5"/>
        <v>0</v>
      </c>
      <c r="U18" s="148">
        <f t="shared" si="5"/>
        <v>0</v>
      </c>
      <c r="V18" s="148">
        <f t="shared" si="5"/>
        <v>0</v>
      </c>
      <c r="W18" s="148">
        <f t="shared" si="5"/>
        <v>0</v>
      </c>
      <c r="X18" s="148">
        <f t="shared" si="5"/>
        <v>0</v>
      </c>
      <c r="Y18" s="148">
        <f t="shared" si="5"/>
        <v>0</v>
      </c>
      <c r="Z18" s="148">
        <f t="shared" si="5"/>
        <v>0</v>
      </c>
      <c r="AA18" s="168">
        <f t="shared" si="5"/>
        <v>0</v>
      </c>
    </row>
    <row r="19" spans="1:27" s="173" customFormat="1" ht="20.100000000000001" customHeight="1">
      <c r="A19" s="241"/>
      <c r="B19" s="241"/>
      <c r="C19" s="241"/>
      <c r="D19" s="233"/>
      <c r="E19" s="234"/>
      <c r="F19" s="23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36"/>
    </row>
    <row r="20" spans="1:27" s="54" customFormat="1" ht="20.100000000000001" customHeight="1">
      <c r="A20" s="150">
        <f>COUNT(A21:A21)</f>
        <v>0</v>
      </c>
      <c r="B20" s="150" t="s">
        <v>243</v>
      </c>
      <c r="C20" s="150"/>
      <c r="D20" s="151"/>
      <c r="E20" s="51"/>
      <c r="F20" s="52"/>
      <c r="G20" s="148">
        <f t="shared" ref="G20:AA20" si="6">SUM(G21)</f>
        <v>0</v>
      </c>
      <c r="H20" s="148">
        <f t="shared" si="6"/>
        <v>0</v>
      </c>
      <c r="I20" s="148">
        <f t="shared" si="6"/>
        <v>0</v>
      </c>
      <c r="J20" s="148">
        <f t="shared" si="6"/>
        <v>0</v>
      </c>
      <c r="K20" s="148">
        <f t="shared" si="6"/>
        <v>0</v>
      </c>
      <c r="L20" s="148">
        <f t="shared" si="6"/>
        <v>0</v>
      </c>
      <c r="M20" s="148">
        <f t="shared" si="6"/>
        <v>0</v>
      </c>
      <c r="N20" s="148">
        <f t="shared" si="6"/>
        <v>0</v>
      </c>
      <c r="O20" s="148">
        <f t="shared" si="6"/>
        <v>0</v>
      </c>
      <c r="P20" s="148">
        <f t="shared" si="6"/>
        <v>0</v>
      </c>
      <c r="Q20" s="148">
        <f t="shared" si="6"/>
        <v>0</v>
      </c>
      <c r="R20" s="148">
        <f t="shared" si="6"/>
        <v>0</v>
      </c>
      <c r="S20" s="148">
        <f t="shared" si="6"/>
        <v>0</v>
      </c>
      <c r="T20" s="148">
        <f t="shared" si="6"/>
        <v>0</v>
      </c>
      <c r="U20" s="148">
        <f t="shared" si="6"/>
        <v>0</v>
      </c>
      <c r="V20" s="148">
        <f t="shared" si="6"/>
        <v>0</v>
      </c>
      <c r="W20" s="148">
        <f t="shared" si="6"/>
        <v>0</v>
      </c>
      <c r="X20" s="148">
        <f t="shared" si="6"/>
        <v>0</v>
      </c>
      <c r="Y20" s="148">
        <f t="shared" si="6"/>
        <v>0</v>
      </c>
      <c r="Z20" s="148">
        <f t="shared" si="6"/>
        <v>0</v>
      </c>
      <c r="AA20" s="168">
        <f t="shared" si="6"/>
        <v>0</v>
      </c>
    </row>
    <row r="21" spans="1:27" s="173" customFormat="1" ht="20.100000000000001" customHeight="1">
      <c r="A21" s="241"/>
      <c r="B21" s="241"/>
      <c r="C21" s="241"/>
      <c r="D21" s="233"/>
      <c r="E21" s="234"/>
      <c r="F21" s="23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36"/>
    </row>
    <row r="22" spans="1:27" s="54" customFormat="1" ht="20.100000000000001" customHeight="1">
      <c r="A22" s="150">
        <f>COUNT(A23:A23)</f>
        <v>0</v>
      </c>
      <c r="B22" s="150" t="s">
        <v>327</v>
      </c>
      <c r="C22" s="150"/>
      <c r="D22" s="151"/>
      <c r="E22" s="51"/>
      <c r="F22" s="52"/>
      <c r="G22" s="148">
        <f t="shared" ref="G22:AA22" si="7">SUM(G23)</f>
        <v>0</v>
      </c>
      <c r="H22" s="148">
        <f t="shared" si="7"/>
        <v>0</v>
      </c>
      <c r="I22" s="148">
        <f t="shared" si="7"/>
        <v>0</v>
      </c>
      <c r="J22" s="148">
        <f t="shared" si="7"/>
        <v>0</v>
      </c>
      <c r="K22" s="148">
        <f t="shared" si="7"/>
        <v>0</v>
      </c>
      <c r="L22" s="148">
        <f t="shared" si="7"/>
        <v>0</v>
      </c>
      <c r="M22" s="148">
        <f t="shared" si="7"/>
        <v>0</v>
      </c>
      <c r="N22" s="148">
        <f t="shared" si="7"/>
        <v>0</v>
      </c>
      <c r="O22" s="148">
        <f t="shared" si="7"/>
        <v>0</v>
      </c>
      <c r="P22" s="148">
        <f t="shared" si="7"/>
        <v>0</v>
      </c>
      <c r="Q22" s="148">
        <f t="shared" si="7"/>
        <v>0</v>
      </c>
      <c r="R22" s="148">
        <f t="shared" si="7"/>
        <v>0</v>
      </c>
      <c r="S22" s="148">
        <f t="shared" si="7"/>
        <v>0</v>
      </c>
      <c r="T22" s="148">
        <f t="shared" si="7"/>
        <v>0</v>
      </c>
      <c r="U22" s="148">
        <f t="shared" si="7"/>
        <v>0</v>
      </c>
      <c r="V22" s="148">
        <f t="shared" si="7"/>
        <v>0</v>
      </c>
      <c r="W22" s="148">
        <f t="shared" si="7"/>
        <v>0</v>
      </c>
      <c r="X22" s="148">
        <f t="shared" si="7"/>
        <v>0</v>
      </c>
      <c r="Y22" s="148">
        <f t="shared" si="7"/>
        <v>0</v>
      </c>
      <c r="Z22" s="148">
        <f t="shared" si="7"/>
        <v>0</v>
      </c>
      <c r="AA22" s="168">
        <f t="shared" si="7"/>
        <v>0</v>
      </c>
    </row>
    <row r="23" spans="1:27" s="173" customFormat="1" ht="20.100000000000001" customHeight="1">
      <c r="A23" s="241"/>
      <c r="B23" s="241"/>
      <c r="C23" s="241"/>
      <c r="D23" s="233"/>
      <c r="E23" s="234"/>
      <c r="F23" s="23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36"/>
    </row>
    <row r="24" spans="1:27" s="54" customFormat="1" ht="20.100000000000001" customHeight="1">
      <c r="A24" s="150">
        <f>COUNT(A25)</f>
        <v>0</v>
      </c>
      <c r="B24" s="150" t="s">
        <v>246</v>
      </c>
      <c r="C24" s="150"/>
      <c r="D24" s="151"/>
      <c r="E24" s="51"/>
      <c r="F24" s="52"/>
      <c r="G24" s="148">
        <f t="shared" ref="G24:AA24" si="8">SUM(G25)</f>
        <v>0</v>
      </c>
      <c r="H24" s="148">
        <f t="shared" si="8"/>
        <v>0</v>
      </c>
      <c r="I24" s="148">
        <f t="shared" si="8"/>
        <v>0</v>
      </c>
      <c r="J24" s="148">
        <f t="shared" si="8"/>
        <v>0</v>
      </c>
      <c r="K24" s="148">
        <f t="shared" si="8"/>
        <v>0</v>
      </c>
      <c r="L24" s="148">
        <f t="shared" si="8"/>
        <v>0</v>
      </c>
      <c r="M24" s="148">
        <f t="shared" si="8"/>
        <v>0</v>
      </c>
      <c r="N24" s="148">
        <f t="shared" si="8"/>
        <v>0</v>
      </c>
      <c r="O24" s="148">
        <f t="shared" si="8"/>
        <v>0</v>
      </c>
      <c r="P24" s="148">
        <f t="shared" si="8"/>
        <v>0</v>
      </c>
      <c r="Q24" s="148">
        <f t="shared" si="8"/>
        <v>0</v>
      </c>
      <c r="R24" s="148">
        <f t="shared" si="8"/>
        <v>0</v>
      </c>
      <c r="S24" s="148">
        <f t="shared" si="8"/>
        <v>0</v>
      </c>
      <c r="T24" s="148">
        <f t="shared" si="8"/>
        <v>0</v>
      </c>
      <c r="U24" s="148">
        <f t="shared" si="8"/>
        <v>0</v>
      </c>
      <c r="V24" s="148">
        <f t="shared" si="8"/>
        <v>0</v>
      </c>
      <c r="W24" s="148">
        <f t="shared" si="8"/>
        <v>0</v>
      </c>
      <c r="X24" s="148">
        <f t="shared" si="8"/>
        <v>0</v>
      </c>
      <c r="Y24" s="148">
        <f t="shared" si="8"/>
        <v>0</v>
      </c>
      <c r="Z24" s="148">
        <f t="shared" si="8"/>
        <v>0</v>
      </c>
      <c r="AA24" s="168">
        <f t="shared" si="8"/>
        <v>0</v>
      </c>
    </row>
    <row r="25" spans="1:27" s="50" customFormat="1" ht="20.100000000000001" customHeight="1">
      <c r="A25" s="68"/>
      <c r="B25" s="152"/>
      <c r="C25" s="152"/>
      <c r="D25" s="157"/>
      <c r="E25" s="157"/>
      <c r="F25" s="69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64"/>
    </row>
    <row r="26" spans="1:27" s="54" customFormat="1" ht="20.100000000000001" customHeight="1">
      <c r="A26" s="150">
        <f>COUNT(A27)</f>
        <v>0</v>
      </c>
      <c r="B26" s="150" t="s">
        <v>235</v>
      </c>
      <c r="C26" s="150"/>
      <c r="D26" s="151"/>
      <c r="E26" s="51"/>
      <c r="F26" s="52"/>
      <c r="G26" s="148">
        <f t="shared" ref="G26:AA26" si="9">SUM(G27)</f>
        <v>0</v>
      </c>
      <c r="H26" s="148">
        <f t="shared" si="9"/>
        <v>0</v>
      </c>
      <c r="I26" s="148">
        <f t="shared" si="9"/>
        <v>0</v>
      </c>
      <c r="J26" s="148">
        <f t="shared" si="9"/>
        <v>0</v>
      </c>
      <c r="K26" s="148">
        <f t="shared" si="9"/>
        <v>0</v>
      </c>
      <c r="L26" s="148">
        <f t="shared" si="9"/>
        <v>0</v>
      </c>
      <c r="M26" s="148">
        <f t="shared" si="9"/>
        <v>0</v>
      </c>
      <c r="N26" s="148">
        <f t="shared" si="9"/>
        <v>0</v>
      </c>
      <c r="O26" s="148">
        <f t="shared" si="9"/>
        <v>0</v>
      </c>
      <c r="P26" s="148">
        <f t="shared" si="9"/>
        <v>0</v>
      </c>
      <c r="Q26" s="148">
        <f t="shared" si="9"/>
        <v>0</v>
      </c>
      <c r="R26" s="148">
        <f t="shared" si="9"/>
        <v>0</v>
      </c>
      <c r="S26" s="148">
        <f t="shared" si="9"/>
        <v>0</v>
      </c>
      <c r="T26" s="148">
        <f t="shared" si="9"/>
        <v>0</v>
      </c>
      <c r="U26" s="148">
        <f t="shared" si="9"/>
        <v>0</v>
      </c>
      <c r="V26" s="148">
        <f t="shared" si="9"/>
        <v>0</v>
      </c>
      <c r="W26" s="148">
        <f t="shared" si="9"/>
        <v>0</v>
      </c>
      <c r="X26" s="148">
        <f t="shared" si="9"/>
        <v>0</v>
      </c>
      <c r="Y26" s="148">
        <f t="shared" si="9"/>
        <v>0</v>
      </c>
      <c r="Z26" s="148">
        <f t="shared" si="9"/>
        <v>0</v>
      </c>
      <c r="AA26" s="168">
        <f t="shared" si="9"/>
        <v>0</v>
      </c>
    </row>
    <row r="27" spans="1:27" s="50" customFormat="1" ht="20.100000000000001" customHeight="1">
      <c r="A27" s="68"/>
      <c r="B27" s="152"/>
      <c r="C27" s="152"/>
      <c r="D27" s="157"/>
      <c r="E27" s="157"/>
      <c r="F27" s="69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64"/>
    </row>
    <row r="28" spans="1:27" s="54" customFormat="1" ht="20.100000000000001" customHeight="1">
      <c r="A28" s="150">
        <f>COUNT(A29)</f>
        <v>0</v>
      </c>
      <c r="B28" s="150" t="s">
        <v>236</v>
      </c>
      <c r="C28" s="150"/>
      <c r="D28" s="151"/>
      <c r="E28" s="51"/>
      <c r="F28" s="52"/>
      <c r="G28" s="148">
        <f t="shared" ref="G28:AA28" si="10">SUM(G29)</f>
        <v>0</v>
      </c>
      <c r="H28" s="148">
        <f t="shared" si="10"/>
        <v>0</v>
      </c>
      <c r="I28" s="148">
        <f t="shared" si="10"/>
        <v>0</v>
      </c>
      <c r="J28" s="148">
        <f t="shared" si="10"/>
        <v>0</v>
      </c>
      <c r="K28" s="148">
        <f t="shared" si="10"/>
        <v>0</v>
      </c>
      <c r="L28" s="148">
        <f t="shared" si="10"/>
        <v>0</v>
      </c>
      <c r="M28" s="148">
        <f t="shared" si="10"/>
        <v>0</v>
      </c>
      <c r="N28" s="148">
        <f t="shared" si="10"/>
        <v>0</v>
      </c>
      <c r="O28" s="148">
        <f t="shared" si="10"/>
        <v>0</v>
      </c>
      <c r="P28" s="148">
        <f t="shared" si="10"/>
        <v>0</v>
      </c>
      <c r="Q28" s="148">
        <f t="shared" si="10"/>
        <v>0</v>
      </c>
      <c r="R28" s="148">
        <f t="shared" si="10"/>
        <v>0</v>
      </c>
      <c r="S28" s="148">
        <f t="shared" si="10"/>
        <v>0</v>
      </c>
      <c r="T28" s="148">
        <f t="shared" si="10"/>
        <v>0</v>
      </c>
      <c r="U28" s="148">
        <f t="shared" si="10"/>
        <v>0</v>
      </c>
      <c r="V28" s="148">
        <f t="shared" si="10"/>
        <v>0</v>
      </c>
      <c r="W28" s="148">
        <f t="shared" si="10"/>
        <v>0</v>
      </c>
      <c r="X28" s="148">
        <f t="shared" si="10"/>
        <v>0</v>
      </c>
      <c r="Y28" s="148">
        <f t="shared" si="10"/>
        <v>0</v>
      </c>
      <c r="Z28" s="148">
        <f t="shared" si="10"/>
        <v>0</v>
      </c>
      <c r="AA28" s="168">
        <f t="shared" si="10"/>
        <v>0</v>
      </c>
    </row>
    <row r="29" spans="1:27" s="50" customFormat="1" ht="20.100000000000001" customHeight="1">
      <c r="A29" s="68"/>
      <c r="B29" s="152"/>
      <c r="C29" s="152"/>
      <c r="D29" s="157"/>
      <c r="E29" s="157"/>
      <c r="F29" s="69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64"/>
    </row>
    <row r="30" spans="1:27" s="54" customFormat="1" ht="20.100000000000001" customHeight="1">
      <c r="A30" s="150">
        <f>COUNT(A31:A33)</f>
        <v>3</v>
      </c>
      <c r="B30" s="150" t="s">
        <v>118</v>
      </c>
      <c r="C30" s="150"/>
      <c r="D30" s="151"/>
      <c r="E30" s="51"/>
      <c r="F30" s="52"/>
      <c r="G30" s="148">
        <f t="shared" ref="G30:Z30" si="11">SUM(G31:G33)</f>
        <v>5780.2999999999993</v>
      </c>
      <c r="H30" s="148">
        <f t="shared" si="11"/>
        <v>0</v>
      </c>
      <c r="I30" s="148">
        <f t="shared" si="11"/>
        <v>0</v>
      </c>
      <c r="J30" s="148">
        <f t="shared" si="11"/>
        <v>0</v>
      </c>
      <c r="K30" s="148">
        <f t="shared" si="11"/>
        <v>2</v>
      </c>
      <c r="L30" s="148">
        <f t="shared" si="11"/>
        <v>0</v>
      </c>
      <c r="M30" s="148">
        <f t="shared" si="11"/>
        <v>12</v>
      </c>
      <c r="N30" s="148">
        <f t="shared" si="11"/>
        <v>19</v>
      </c>
      <c r="O30" s="148">
        <f t="shared" si="11"/>
        <v>0</v>
      </c>
      <c r="P30" s="148">
        <f t="shared" si="11"/>
        <v>0</v>
      </c>
      <c r="Q30" s="148">
        <f t="shared" si="11"/>
        <v>0</v>
      </c>
      <c r="R30" s="148">
        <f t="shared" si="11"/>
        <v>0</v>
      </c>
      <c r="S30" s="148">
        <f t="shared" si="11"/>
        <v>0</v>
      </c>
      <c r="T30" s="148">
        <f t="shared" si="11"/>
        <v>0</v>
      </c>
      <c r="U30" s="148">
        <f t="shared" si="11"/>
        <v>0</v>
      </c>
      <c r="V30" s="148">
        <f t="shared" si="11"/>
        <v>0</v>
      </c>
      <c r="W30" s="148">
        <f t="shared" si="11"/>
        <v>20</v>
      </c>
      <c r="X30" s="148">
        <f t="shared" si="11"/>
        <v>0</v>
      </c>
      <c r="Y30" s="148">
        <f t="shared" si="11"/>
        <v>0</v>
      </c>
      <c r="Z30" s="148">
        <f t="shared" si="11"/>
        <v>53</v>
      </c>
      <c r="AA30" s="168">
        <f>SUM(동탄4!AA32:AA33)</f>
        <v>0</v>
      </c>
    </row>
    <row r="31" spans="1:27" s="50" customFormat="1" ht="20.100000000000001" customHeight="1">
      <c r="A31" s="153">
        <v>1</v>
      </c>
      <c r="B31" s="153" t="s">
        <v>118</v>
      </c>
      <c r="C31" s="153" t="s">
        <v>414</v>
      </c>
      <c r="D31" s="142" t="s">
        <v>334</v>
      </c>
      <c r="E31" s="142" t="s">
        <v>173</v>
      </c>
      <c r="F31" s="140">
        <v>2015</v>
      </c>
      <c r="G31" s="138">
        <v>859</v>
      </c>
      <c r="H31" s="138"/>
      <c r="I31" s="230"/>
      <c r="J31" s="230"/>
      <c r="K31" s="230"/>
      <c r="L31" s="230"/>
      <c r="M31" s="230"/>
      <c r="N31" s="230">
        <v>11</v>
      </c>
      <c r="O31" s="230"/>
      <c r="P31" s="230"/>
      <c r="Q31" s="230"/>
      <c r="R31" s="230"/>
      <c r="S31" s="230"/>
      <c r="T31" s="230"/>
      <c r="U31" s="230"/>
      <c r="V31" s="230"/>
      <c r="W31" s="230"/>
      <c r="X31" s="230"/>
      <c r="Y31" s="230"/>
      <c r="Z31" s="230"/>
      <c r="AA31" s="144" t="s">
        <v>210</v>
      </c>
    </row>
    <row r="32" spans="1:27" s="50" customFormat="1" ht="20.100000000000001" customHeight="1">
      <c r="A32" s="152">
        <v>2</v>
      </c>
      <c r="B32" s="153" t="s">
        <v>118</v>
      </c>
      <c r="C32" s="152" t="s">
        <v>354</v>
      </c>
      <c r="D32" s="65" t="s">
        <v>602</v>
      </c>
      <c r="E32" s="84" t="s">
        <v>431</v>
      </c>
      <c r="F32" s="60">
        <v>2018</v>
      </c>
      <c r="G32" s="227">
        <v>2393.1</v>
      </c>
      <c r="H32" s="55"/>
      <c r="I32" s="55"/>
      <c r="J32" s="55"/>
      <c r="K32" s="55">
        <v>1</v>
      </c>
      <c r="L32" s="55"/>
      <c r="M32" s="55">
        <v>8</v>
      </c>
      <c r="N32" s="55">
        <v>6</v>
      </c>
      <c r="O32" s="288"/>
      <c r="P32" s="55"/>
      <c r="Q32" s="55"/>
      <c r="R32" s="55"/>
      <c r="S32" s="55"/>
      <c r="T32" s="55"/>
      <c r="U32" s="55"/>
      <c r="V32" s="55"/>
      <c r="W32" s="55">
        <v>7</v>
      </c>
      <c r="X32" s="55"/>
      <c r="Y32" s="55"/>
      <c r="Z32" s="55">
        <v>3</v>
      </c>
      <c r="AA32" s="152"/>
    </row>
    <row r="33" spans="1:27" s="50" customFormat="1" ht="20.100000000000001" customHeight="1">
      <c r="A33" s="152">
        <v>3</v>
      </c>
      <c r="B33" s="153" t="s">
        <v>118</v>
      </c>
      <c r="C33" s="152" t="s">
        <v>366</v>
      </c>
      <c r="D33" s="65" t="s">
        <v>603</v>
      </c>
      <c r="E33" s="84" t="s">
        <v>432</v>
      </c>
      <c r="F33" s="60">
        <v>2018</v>
      </c>
      <c r="G33" s="227">
        <v>2528.1999999999998</v>
      </c>
      <c r="H33" s="55"/>
      <c r="I33" s="55"/>
      <c r="J33" s="55"/>
      <c r="K33" s="55">
        <v>1</v>
      </c>
      <c r="L33" s="55"/>
      <c r="M33" s="55">
        <v>4</v>
      </c>
      <c r="N33" s="55">
        <v>2</v>
      </c>
      <c r="O33" s="55"/>
      <c r="P33" s="55"/>
      <c r="Q33" s="55"/>
      <c r="R33" s="55"/>
      <c r="S33" s="55"/>
      <c r="T33" s="55"/>
      <c r="U33" s="55"/>
      <c r="V33" s="55"/>
      <c r="W33" s="55">
        <v>13</v>
      </c>
      <c r="X33" s="55"/>
      <c r="Y33" s="55"/>
      <c r="Z33" s="55">
        <v>50</v>
      </c>
      <c r="AA33" s="152"/>
    </row>
    <row r="34" spans="1:27" s="54" customFormat="1" ht="20.100000000000001" customHeight="1">
      <c r="A34" s="150">
        <f>COUNT(A35:A81)</f>
        <v>47</v>
      </c>
      <c r="B34" s="150" t="s">
        <v>237</v>
      </c>
      <c r="C34" s="150"/>
      <c r="D34" s="151"/>
      <c r="E34" s="51"/>
      <c r="F34" s="52"/>
      <c r="G34" s="148">
        <f>SUM(G35:G81)</f>
        <v>142249.22999999998</v>
      </c>
      <c r="H34" s="148">
        <f t="shared" ref="H34:AA34" si="12">SUM(H36:H81)</f>
        <v>1</v>
      </c>
      <c r="I34" s="148">
        <f t="shared" si="12"/>
        <v>0</v>
      </c>
      <c r="J34" s="148">
        <f t="shared" si="12"/>
        <v>0</v>
      </c>
      <c r="K34" s="148">
        <f t="shared" si="12"/>
        <v>14</v>
      </c>
      <c r="L34" s="148">
        <f t="shared" si="12"/>
        <v>0</v>
      </c>
      <c r="M34" s="148">
        <f t="shared" si="12"/>
        <v>90</v>
      </c>
      <c r="N34" s="148">
        <f t="shared" si="12"/>
        <v>157</v>
      </c>
      <c r="O34" s="148">
        <f t="shared" si="12"/>
        <v>0</v>
      </c>
      <c r="P34" s="148">
        <f t="shared" si="12"/>
        <v>0</v>
      </c>
      <c r="Q34" s="148">
        <f t="shared" si="12"/>
        <v>0</v>
      </c>
      <c r="R34" s="148">
        <f t="shared" si="12"/>
        <v>16</v>
      </c>
      <c r="S34" s="148">
        <f t="shared" si="12"/>
        <v>0</v>
      </c>
      <c r="T34" s="148">
        <f t="shared" si="12"/>
        <v>0</v>
      </c>
      <c r="U34" s="148">
        <f t="shared" si="12"/>
        <v>0</v>
      </c>
      <c r="V34" s="148">
        <f t="shared" si="12"/>
        <v>0</v>
      </c>
      <c r="W34" s="148">
        <f t="shared" si="12"/>
        <v>295</v>
      </c>
      <c r="X34" s="148">
        <f t="shared" si="12"/>
        <v>6</v>
      </c>
      <c r="Y34" s="148">
        <f t="shared" si="12"/>
        <v>22</v>
      </c>
      <c r="Z34" s="148">
        <f t="shared" si="12"/>
        <v>13</v>
      </c>
      <c r="AA34" s="148">
        <f t="shared" si="12"/>
        <v>0</v>
      </c>
    </row>
    <row r="35" spans="1:27" s="54" customFormat="1" ht="20.100000000000001" customHeight="1">
      <c r="A35" s="164">
        <v>1</v>
      </c>
      <c r="B35" s="257" t="s">
        <v>237</v>
      </c>
      <c r="C35" s="312" t="s">
        <v>339</v>
      </c>
      <c r="D35" s="258" t="s">
        <v>1022</v>
      </c>
      <c r="E35" s="251" t="s">
        <v>1023</v>
      </c>
      <c r="F35" s="145">
        <v>2024</v>
      </c>
      <c r="G35" s="255">
        <v>8010</v>
      </c>
      <c r="H35" s="255"/>
      <c r="I35" s="230"/>
      <c r="J35" s="138"/>
      <c r="K35" s="138">
        <v>2</v>
      </c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>
        <v>30</v>
      </c>
      <c r="X35" s="138"/>
      <c r="Y35" s="138"/>
      <c r="Z35" s="138"/>
      <c r="AA35" s="146" t="s">
        <v>1024</v>
      </c>
    </row>
    <row r="36" spans="1:27" s="50" customFormat="1" ht="20.100000000000001" customHeight="1">
      <c r="A36" s="164">
        <v>2</v>
      </c>
      <c r="B36" s="257" t="s">
        <v>237</v>
      </c>
      <c r="C36" s="312" t="s">
        <v>339</v>
      </c>
      <c r="D36" s="258" t="s">
        <v>648</v>
      </c>
      <c r="E36" s="156" t="s">
        <v>259</v>
      </c>
      <c r="F36" s="145">
        <v>2015</v>
      </c>
      <c r="G36" s="255">
        <v>2908.37</v>
      </c>
      <c r="H36" s="255"/>
      <c r="I36" s="230"/>
      <c r="J36" s="138"/>
      <c r="K36" s="138"/>
      <c r="L36" s="138"/>
      <c r="M36" s="138"/>
      <c r="N36" s="138">
        <v>16</v>
      </c>
      <c r="O36" s="138"/>
      <c r="P36" s="138"/>
      <c r="Q36" s="138"/>
      <c r="R36" s="138">
        <v>4</v>
      </c>
      <c r="S36" s="138"/>
      <c r="T36" s="138"/>
      <c r="U36" s="138"/>
      <c r="V36" s="138"/>
      <c r="W36" s="138">
        <v>59</v>
      </c>
      <c r="X36" s="138"/>
      <c r="Y36" s="138"/>
      <c r="Z36" s="138"/>
      <c r="AA36" s="146" t="s">
        <v>209</v>
      </c>
    </row>
    <row r="37" spans="1:27" s="50" customFormat="1" ht="20.100000000000001" customHeight="1">
      <c r="A37" s="165">
        <v>3</v>
      </c>
      <c r="B37" s="257" t="s">
        <v>237</v>
      </c>
      <c r="C37" s="312" t="s">
        <v>339</v>
      </c>
      <c r="D37" s="258" t="s">
        <v>648</v>
      </c>
      <c r="E37" s="156" t="s">
        <v>259</v>
      </c>
      <c r="F37" s="145">
        <v>2015</v>
      </c>
      <c r="G37" s="255">
        <v>4118.3999999999996</v>
      </c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>
        <v>36</v>
      </c>
      <c r="X37" s="138"/>
      <c r="Y37" s="138"/>
      <c r="Z37" s="138"/>
      <c r="AA37" s="146" t="s">
        <v>209</v>
      </c>
    </row>
    <row r="38" spans="1:27" s="50" customFormat="1" ht="20.100000000000001" customHeight="1">
      <c r="A38" s="164">
        <v>4</v>
      </c>
      <c r="B38" s="257" t="s">
        <v>237</v>
      </c>
      <c r="C38" s="312" t="s">
        <v>339</v>
      </c>
      <c r="D38" s="258" t="s">
        <v>648</v>
      </c>
      <c r="E38" s="156" t="s">
        <v>260</v>
      </c>
      <c r="F38" s="145">
        <v>2015</v>
      </c>
      <c r="G38" s="255">
        <v>2716.67</v>
      </c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>
        <v>37</v>
      </c>
      <c r="X38" s="138"/>
      <c r="Y38" s="138"/>
      <c r="Z38" s="138">
        <v>13</v>
      </c>
      <c r="AA38" s="146" t="s">
        <v>209</v>
      </c>
    </row>
    <row r="39" spans="1:27" s="50" customFormat="1" ht="20.100000000000001" customHeight="1">
      <c r="A39" s="165">
        <v>5</v>
      </c>
      <c r="B39" s="164" t="s">
        <v>237</v>
      </c>
      <c r="C39" s="312" t="s">
        <v>339</v>
      </c>
      <c r="D39" s="251" t="s">
        <v>203</v>
      </c>
      <c r="E39" s="156" t="s">
        <v>260</v>
      </c>
      <c r="F39" s="145">
        <v>2015</v>
      </c>
      <c r="G39" s="255">
        <v>593</v>
      </c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46" t="s">
        <v>209</v>
      </c>
    </row>
    <row r="40" spans="1:27" s="50" customFormat="1" ht="20.100000000000001" customHeight="1">
      <c r="A40" s="164">
        <v>6</v>
      </c>
      <c r="B40" s="164" t="s">
        <v>237</v>
      </c>
      <c r="C40" s="312" t="s">
        <v>339</v>
      </c>
      <c r="D40" s="251" t="s">
        <v>261</v>
      </c>
      <c r="E40" s="156" t="s">
        <v>262</v>
      </c>
      <c r="F40" s="145">
        <v>2015</v>
      </c>
      <c r="G40" s="255">
        <v>683</v>
      </c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46" t="s">
        <v>209</v>
      </c>
    </row>
    <row r="41" spans="1:27" s="50" customFormat="1" ht="20.100000000000001" customHeight="1">
      <c r="A41" s="165">
        <v>7</v>
      </c>
      <c r="B41" s="164" t="s">
        <v>237</v>
      </c>
      <c r="C41" s="312" t="s">
        <v>339</v>
      </c>
      <c r="D41" s="251" t="s">
        <v>204</v>
      </c>
      <c r="E41" s="156" t="s">
        <v>259</v>
      </c>
      <c r="F41" s="145">
        <v>2015</v>
      </c>
      <c r="G41" s="255">
        <v>556</v>
      </c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46" t="s">
        <v>209</v>
      </c>
    </row>
    <row r="42" spans="1:27" s="50" customFormat="1" ht="20.100000000000001" customHeight="1">
      <c r="A42" s="164">
        <v>8</v>
      </c>
      <c r="B42" s="257" t="s">
        <v>237</v>
      </c>
      <c r="C42" s="312" t="s">
        <v>339</v>
      </c>
      <c r="D42" s="258" t="s">
        <v>647</v>
      </c>
      <c r="E42" s="156" t="s">
        <v>263</v>
      </c>
      <c r="F42" s="145">
        <v>2015</v>
      </c>
      <c r="G42" s="255">
        <f>3914.44+1140.5+180</f>
        <v>5234.9400000000005</v>
      </c>
      <c r="H42" s="138"/>
      <c r="I42" s="138"/>
      <c r="J42" s="138"/>
      <c r="K42" s="138"/>
      <c r="L42" s="138"/>
      <c r="M42" s="138"/>
      <c r="N42" s="138">
        <v>30</v>
      </c>
      <c r="O42" s="138"/>
      <c r="P42" s="138"/>
      <c r="Q42" s="138"/>
      <c r="R42" s="138">
        <v>4</v>
      </c>
      <c r="S42" s="138"/>
      <c r="T42" s="138"/>
      <c r="U42" s="138"/>
      <c r="V42" s="138"/>
      <c r="W42" s="138">
        <v>23</v>
      </c>
      <c r="X42" s="138"/>
      <c r="Y42" s="138"/>
      <c r="Z42" s="138"/>
      <c r="AA42" s="146" t="s">
        <v>209</v>
      </c>
    </row>
    <row r="43" spans="1:27" s="50" customFormat="1" ht="20.100000000000001" customHeight="1">
      <c r="A43" s="165">
        <v>9</v>
      </c>
      <c r="B43" s="257" t="s">
        <v>237</v>
      </c>
      <c r="C43" s="312" t="s">
        <v>339</v>
      </c>
      <c r="D43" s="258" t="s">
        <v>647</v>
      </c>
      <c r="E43" s="156" t="s">
        <v>612</v>
      </c>
      <c r="F43" s="145">
        <v>2015</v>
      </c>
      <c r="G43" s="255">
        <f>2417.93+722.2</f>
        <v>3140.13</v>
      </c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46" t="s">
        <v>209</v>
      </c>
    </row>
    <row r="44" spans="1:27" s="50" customFormat="1" ht="20.100000000000001" customHeight="1">
      <c r="A44" s="164">
        <v>10</v>
      </c>
      <c r="B44" s="257" t="s">
        <v>237</v>
      </c>
      <c r="C44" s="312" t="s">
        <v>339</v>
      </c>
      <c r="D44" s="258" t="s">
        <v>647</v>
      </c>
      <c r="E44" s="156" t="s">
        <v>264</v>
      </c>
      <c r="F44" s="145">
        <v>2015</v>
      </c>
      <c r="G44" s="255">
        <f>2575.46+818.3+200</f>
        <v>3593.76</v>
      </c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46" t="s">
        <v>209</v>
      </c>
    </row>
    <row r="45" spans="1:27" s="50" customFormat="1" ht="20.100000000000001" customHeight="1">
      <c r="A45" s="165">
        <v>11</v>
      </c>
      <c r="B45" s="257" t="s">
        <v>237</v>
      </c>
      <c r="C45" s="312" t="s">
        <v>339</v>
      </c>
      <c r="D45" s="258" t="s">
        <v>647</v>
      </c>
      <c r="E45" s="156" t="s">
        <v>613</v>
      </c>
      <c r="F45" s="145">
        <v>2015</v>
      </c>
      <c r="G45" s="255">
        <f>2106.39+1200.98+514.09+1293.3+220</f>
        <v>5334.76</v>
      </c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46" t="s">
        <v>209</v>
      </c>
    </row>
    <row r="46" spans="1:27" s="50" customFormat="1" ht="20.100000000000001" customHeight="1">
      <c r="A46" s="164">
        <v>12</v>
      </c>
      <c r="B46" s="164" t="s">
        <v>237</v>
      </c>
      <c r="C46" s="312" t="s">
        <v>339</v>
      </c>
      <c r="D46" s="251" t="s">
        <v>205</v>
      </c>
      <c r="E46" s="156" t="s">
        <v>265</v>
      </c>
      <c r="F46" s="145">
        <v>2015</v>
      </c>
      <c r="G46" s="255">
        <v>483</v>
      </c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46" t="s">
        <v>209</v>
      </c>
    </row>
    <row r="47" spans="1:27" s="50" customFormat="1" ht="20.100000000000001" customHeight="1">
      <c r="A47" s="165">
        <v>13</v>
      </c>
      <c r="B47" s="164" t="s">
        <v>237</v>
      </c>
      <c r="C47" s="312" t="s">
        <v>339</v>
      </c>
      <c r="D47" s="251" t="s">
        <v>266</v>
      </c>
      <c r="E47" s="156" t="s">
        <v>267</v>
      </c>
      <c r="F47" s="145">
        <v>2015</v>
      </c>
      <c r="G47" s="255">
        <v>578</v>
      </c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46" t="s">
        <v>209</v>
      </c>
    </row>
    <row r="48" spans="1:27" s="50" customFormat="1" ht="20.100000000000001" customHeight="1">
      <c r="A48" s="164">
        <v>14</v>
      </c>
      <c r="B48" s="164" t="s">
        <v>237</v>
      </c>
      <c r="C48" s="312" t="s">
        <v>339</v>
      </c>
      <c r="D48" s="251" t="s">
        <v>206</v>
      </c>
      <c r="E48" s="156" t="s">
        <v>268</v>
      </c>
      <c r="F48" s="145">
        <v>2015</v>
      </c>
      <c r="G48" s="255">
        <v>478</v>
      </c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46" t="s">
        <v>209</v>
      </c>
    </row>
    <row r="49" spans="1:27" s="50" customFormat="1" ht="20.100000000000001" customHeight="1">
      <c r="A49" s="165">
        <v>15</v>
      </c>
      <c r="B49" s="257" t="s">
        <v>237</v>
      </c>
      <c r="C49" s="312" t="s">
        <v>339</v>
      </c>
      <c r="D49" s="258" t="s">
        <v>649</v>
      </c>
      <c r="E49" s="156" t="s">
        <v>614</v>
      </c>
      <c r="F49" s="145">
        <v>2015</v>
      </c>
      <c r="G49" s="255">
        <f>1726.94+163+99.2+974+148.5+76+1254.3+2838.11</f>
        <v>7280.0500000000011</v>
      </c>
      <c r="H49" s="138"/>
      <c r="I49" s="138"/>
      <c r="J49" s="138"/>
      <c r="K49" s="138">
        <v>13</v>
      </c>
      <c r="L49" s="138"/>
      <c r="M49" s="138"/>
      <c r="N49" s="138">
        <v>33</v>
      </c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46" t="s">
        <v>209</v>
      </c>
    </row>
    <row r="50" spans="1:27" s="50" customFormat="1" ht="20.100000000000001" customHeight="1">
      <c r="A50" s="164">
        <v>16</v>
      </c>
      <c r="B50" s="257" t="s">
        <v>237</v>
      </c>
      <c r="C50" s="312" t="s">
        <v>339</v>
      </c>
      <c r="D50" s="258" t="s">
        <v>649</v>
      </c>
      <c r="E50" s="156" t="s">
        <v>615</v>
      </c>
      <c r="F50" s="145">
        <v>2015</v>
      </c>
      <c r="G50" s="255">
        <f>315+1233.7+293+1036.5+4487.17+3612.74</f>
        <v>10978.11</v>
      </c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46" t="s">
        <v>209</v>
      </c>
    </row>
    <row r="51" spans="1:27" s="50" customFormat="1" ht="20.100000000000001" customHeight="1">
      <c r="A51" s="257">
        <v>17</v>
      </c>
      <c r="B51" s="257" t="s">
        <v>237</v>
      </c>
      <c r="C51" s="312" t="s">
        <v>339</v>
      </c>
      <c r="D51" s="258" t="s">
        <v>649</v>
      </c>
      <c r="E51" s="251" t="s">
        <v>616</v>
      </c>
      <c r="F51" s="145">
        <v>2015</v>
      </c>
      <c r="G51" s="255">
        <f>260.8+1721.4+5025.38</f>
        <v>7007.58</v>
      </c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46" t="s">
        <v>209</v>
      </c>
    </row>
    <row r="52" spans="1:27" s="50" customFormat="1" ht="20.100000000000001" customHeight="1">
      <c r="A52" s="164">
        <v>18</v>
      </c>
      <c r="B52" s="257" t="s">
        <v>237</v>
      </c>
      <c r="C52" s="312" t="s">
        <v>339</v>
      </c>
      <c r="D52" s="258" t="s">
        <v>650</v>
      </c>
      <c r="E52" s="251" t="s">
        <v>1013</v>
      </c>
      <c r="F52" s="145">
        <v>2015</v>
      </c>
      <c r="G52" s="255">
        <f>2795.93+565.5+1170.1+8</f>
        <v>4539.53</v>
      </c>
      <c r="H52" s="138"/>
      <c r="I52" s="138"/>
      <c r="J52" s="138"/>
      <c r="K52" s="138"/>
      <c r="L52" s="138"/>
      <c r="M52" s="138"/>
      <c r="N52" s="138">
        <v>15</v>
      </c>
      <c r="O52" s="138"/>
      <c r="P52" s="138"/>
      <c r="Q52" s="138"/>
      <c r="R52" s="138">
        <v>8</v>
      </c>
      <c r="S52" s="138"/>
      <c r="T52" s="138"/>
      <c r="U52" s="138"/>
      <c r="V52" s="138"/>
      <c r="W52" s="138">
        <v>29</v>
      </c>
      <c r="X52" s="138"/>
      <c r="Y52" s="138">
        <v>22</v>
      </c>
      <c r="Z52" s="138"/>
      <c r="AA52" s="146" t="s">
        <v>209</v>
      </c>
    </row>
    <row r="53" spans="1:27" s="50" customFormat="1" ht="20.100000000000001" customHeight="1">
      <c r="A53" s="257">
        <v>19</v>
      </c>
      <c r="B53" s="257" t="s">
        <v>237</v>
      </c>
      <c r="C53" s="312" t="s">
        <v>339</v>
      </c>
      <c r="D53" s="258" t="s">
        <v>650</v>
      </c>
      <c r="E53" s="251" t="s">
        <v>1014</v>
      </c>
      <c r="F53" s="145">
        <v>2015</v>
      </c>
      <c r="G53" s="255">
        <f>4049.15+804.6+1172.4+8</f>
        <v>6034.15</v>
      </c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46" t="s">
        <v>209</v>
      </c>
    </row>
    <row r="54" spans="1:27" s="50" customFormat="1" ht="20.100000000000001" customHeight="1">
      <c r="A54" s="164">
        <v>20</v>
      </c>
      <c r="B54" s="257" t="s">
        <v>237</v>
      </c>
      <c r="C54" s="312" t="s">
        <v>339</v>
      </c>
      <c r="D54" s="258" t="s">
        <v>650</v>
      </c>
      <c r="E54" s="251" t="s">
        <v>1015</v>
      </c>
      <c r="F54" s="145">
        <v>2015</v>
      </c>
      <c r="G54" s="255">
        <f>4289.38+173.2+880.2+8</f>
        <v>5350.78</v>
      </c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46" t="s">
        <v>209</v>
      </c>
    </row>
    <row r="55" spans="1:27" s="50" customFormat="1" ht="20.100000000000001" customHeight="1">
      <c r="A55" s="165">
        <v>21</v>
      </c>
      <c r="B55" s="164" t="s">
        <v>237</v>
      </c>
      <c r="C55" s="312" t="s">
        <v>339</v>
      </c>
      <c r="D55" s="251" t="s">
        <v>208</v>
      </c>
      <c r="E55" s="156" t="s">
        <v>269</v>
      </c>
      <c r="F55" s="145">
        <v>2015</v>
      </c>
      <c r="G55" s="255">
        <v>553</v>
      </c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46" t="s">
        <v>209</v>
      </c>
    </row>
    <row r="56" spans="1:27" s="50" customFormat="1" ht="20.100000000000001" customHeight="1">
      <c r="A56" s="164">
        <v>22</v>
      </c>
      <c r="B56" s="164" t="s">
        <v>115</v>
      </c>
      <c r="C56" s="312" t="s">
        <v>339</v>
      </c>
      <c r="D56" s="251" t="s">
        <v>283</v>
      </c>
      <c r="E56" s="251" t="s">
        <v>284</v>
      </c>
      <c r="F56" s="145">
        <v>2015</v>
      </c>
      <c r="G56" s="255">
        <v>4031.37</v>
      </c>
      <c r="H56" s="138"/>
      <c r="I56" s="138"/>
      <c r="J56" s="138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146" t="s">
        <v>272</v>
      </c>
    </row>
    <row r="57" spans="1:27" s="50" customFormat="1" ht="20.100000000000001" customHeight="1">
      <c r="A57" s="165">
        <v>23</v>
      </c>
      <c r="B57" s="164" t="s">
        <v>115</v>
      </c>
      <c r="C57" s="312" t="s">
        <v>339</v>
      </c>
      <c r="D57" s="251" t="s">
        <v>285</v>
      </c>
      <c r="E57" s="251" t="s">
        <v>284</v>
      </c>
      <c r="F57" s="145">
        <v>2015</v>
      </c>
      <c r="G57" s="255">
        <v>1877.67</v>
      </c>
      <c r="H57" s="138"/>
      <c r="I57" s="138"/>
      <c r="J57" s="138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146" t="s">
        <v>272</v>
      </c>
    </row>
    <row r="58" spans="1:27" s="50" customFormat="1" ht="20.100000000000001" customHeight="1">
      <c r="A58" s="164">
        <v>24</v>
      </c>
      <c r="B58" s="164" t="s">
        <v>115</v>
      </c>
      <c r="C58" s="312" t="s">
        <v>339</v>
      </c>
      <c r="D58" s="251" t="s">
        <v>286</v>
      </c>
      <c r="E58" s="251" t="s">
        <v>287</v>
      </c>
      <c r="F58" s="145">
        <v>2015</v>
      </c>
      <c r="G58" s="255">
        <v>3714.25</v>
      </c>
      <c r="H58" s="138"/>
      <c r="I58" s="138"/>
      <c r="J58" s="138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146" t="s">
        <v>272</v>
      </c>
    </row>
    <row r="59" spans="1:27" s="50" customFormat="1" ht="20.100000000000001" customHeight="1">
      <c r="A59" s="165">
        <v>25</v>
      </c>
      <c r="B59" s="164" t="s">
        <v>115</v>
      </c>
      <c r="C59" s="312" t="s">
        <v>339</v>
      </c>
      <c r="D59" s="251" t="s">
        <v>288</v>
      </c>
      <c r="E59" s="251" t="s">
        <v>833</v>
      </c>
      <c r="F59" s="145">
        <v>2015</v>
      </c>
      <c r="G59" s="255">
        <v>1241.17</v>
      </c>
      <c r="H59" s="138"/>
      <c r="I59" s="138"/>
      <c r="J59" s="138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146" t="s">
        <v>272</v>
      </c>
    </row>
    <row r="60" spans="1:27" s="50" customFormat="1" ht="20.100000000000001" customHeight="1">
      <c r="A60" s="164">
        <v>26</v>
      </c>
      <c r="B60" s="164" t="s">
        <v>115</v>
      </c>
      <c r="C60" s="312" t="s">
        <v>339</v>
      </c>
      <c r="D60" s="251" t="s">
        <v>289</v>
      </c>
      <c r="E60" s="251" t="s">
        <v>651</v>
      </c>
      <c r="F60" s="145">
        <v>2015</v>
      </c>
      <c r="G60" s="255">
        <v>2945.6400000000003</v>
      </c>
      <c r="H60" s="138"/>
      <c r="I60" s="138"/>
      <c r="J60" s="138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  <c r="AA60" s="146" t="s">
        <v>272</v>
      </c>
    </row>
    <row r="61" spans="1:27" s="50" customFormat="1" ht="20.100000000000001" customHeight="1">
      <c r="A61" s="165">
        <v>27</v>
      </c>
      <c r="B61" s="164" t="s">
        <v>115</v>
      </c>
      <c r="C61" s="312" t="s">
        <v>339</v>
      </c>
      <c r="D61" s="251" t="s">
        <v>290</v>
      </c>
      <c r="E61" s="251" t="s">
        <v>652</v>
      </c>
      <c r="F61" s="145">
        <v>2015</v>
      </c>
      <c r="G61" s="255">
        <v>2435.87</v>
      </c>
      <c r="H61" s="138"/>
      <c r="I61" s="138"/>
      <c r="J61" s="138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146" t="s">
        <v>272</v>
      </c>
    </row>
    <row r="62" spans="1:27" s="50" customFormat="1" ht="20.100000000000001" customHeight="1">
      <c r="A62" s="164">
        <v>28</v>
      </c>
      <c r="B62" s="164" t="s">
        <v>115</v>
      </c>
      <c r="C62" s="312" t="s">
        <v>339</v>
      </c>
      <c r="D62" s="251" t="s">
        <v>298</v>
      </c>
      <c r="E62" s="251" t="s">
        <v>287</v>
      </c>
      <c r="F62" s="145">
        <v>2015</v>
      </c>
      <c r="G62" s="255">
        <v>429.92</v>
      </c>
      <c r="H62" s="138"/>
      <c r="I62" s="138"/>
      <c r="J62" s="138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30"/>
      <c r="X62" s="230"/>
      <c r="Y62" s="230"/>
      <c r="Z62" s="230"/>
      <c r="AA62" s="146" t="s">
        <v>272</v>
      </c>
    </row>
    <row r="63" spans="1:27" s="50" customFormat="1" ht="20.100000000000001" customHeight="1">
      <c r="A63" s="165">
        <v>29</v>
      </c>
      <c r="B63" s="164" t="s">
        <v>115</v>
      </c>
      <c r="C63" s="312" t="s">
        <v>339</v>
      </c>
      <c r="D63" s="251" t="s">
        <v>299</v>
      </c>
      <c r="E63" s="251" t="s">
        <v>284</v>
      </c>
      <c r="F63" s="145">
        <v>2015</v>
      </c>
      <c r="G63" s="255">
        <v>444.12</v>
      </c>
      <c r="H63" s="138"/>
      <c r="I63" s="138"/>
      <c r="J63" s="138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  <c r="AA63" s="146" t="s">
        <v>272</v>
      </c>
    </row>
    <row r="64" spans="1:27" s="50" customFormat="1" ht="20.100000000000001" customHeight="1">
      <c r="A64" s="164">
        <v>30</v>
      </c>
      <c r="B64" s="164" t="s">
        <v>115</v>
      </c>
      <c r="C64" s="312" t="s">
        <v>339</v>
      </c>
      <c r="D64" s="251" t="s">
        <v>315</v>
      </c>
      <c r="E64" s="251" t="s">
        <v>287</v>
      </c>
      <c r="F64" s="145">
        <v>2015</v>
      </c>
      <c r="G64" s="255">
        <v>3357.08</v>
      </c>
      <c r="H64" s="255"/>
      <c r="I64" s="230"/>
      <c r="J64" s="230"/>
      <c r="K64" s="230"/>
      <c r="L64" s="230"/>
      <c r="M64" s="230">
        <v>22</v>
      </c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146" t="s">
        <v>272</v>
      </c>
    </row>
    <row r="65" spans="1:27" s="50" customFormat="1" ht="20.100000000000001" customHeight="1">
      <c r="A65" s="165">
        <v>31</v>
      </c>
      <c r="B65" s="164" t="s">
        <v>115</v>
      </c>
      <c r="C65" s="312" t="s">
        <v>339</v>
      </c>
      <c r="D65" s="251" t="s">
        <v>316</v>
      </c>
      <c r="E65" s="251" t="s">
        <v>284</v>
      </c>
      <c r="F65" s="145">
        <v>2015</v>
      </c>
      <c r="G65" s="255">
        <v>1320.2400000000002</v>
      </c>
      <c r="H65" s="255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146" t="s">
        <v>272</v>
      </c>
    </row>
    <row r="66" spans="1:27" s="50" customFormat="1" ht="20.100000000000001" customHeight="1">
      <c r="A66" s="164">
        <v>32</v>
      </c>
      <c r="B66" s="164" t="s">
        <v>115</v>
      </c>
      <c r="C66" s="312" t="s">
        <v>339</v>
      </c>
      <c r="D66" s="251" t="s">
        <v>317</v>
      </c>
      <c r="E66" s="251" t="s">
        <v>651</v>
      </c>
      <c r="F66" s="145">
        <v>2015</v>
      </c>
      <c r="G66" s="255">
        <v>325.14999999999998</v>
      </c>
      <c r="H66" s="255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  <c r="Y66" s="230"/>
      <c r="Z66" s="230"/>
      <c r="AA66" s="146" t="s">
        <v>272</v>
      </c>
    </row>
    <row r="67" spans="1:27" s="50" customFormat="1" ht="20.100000000000001" customHeight="1">
      <c r="A67" s="165">
        <v>33</v>
      </c>
      <c r="B67" s="164" t="s">
        <v>115</v>
      </c>
      <c r="C67" s="312" t="s">
        <v>339</v>
      </c>
      <c r="D67" s="251" t="s">
        <v>319</v>
      </c>
      <c r="E67" s="251" t="s">
        <v>320</v>
      </c>
      <c r="F67" s="145">
        <v>2015</v>
      </c>
      <c r="G67" s="255">
        <v>1983.3700000000001</v>
      </c>
      <c r="H67" s="255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0"/>
      <c r="X67" s="230"/>
      <c r="Y67" s="230"/>
      <c r="Z67" s="230"/>
      <c r="AA67" s="146" t="s">
        <v>321</v>
      </c>
    </row>
    <row r="68" spans="1:27" s="50" customFormat="1" ht="20.100000000000001" customHeight="1">
      <c r="A68" s="164">
        <v>34</v>
      </c>
      <c r="B68" s="164" t="s">
        <v>115</v>
      </c>
      <c r="C68" s="312" t="s">
        <v>339</v>
      </c>
      <c r="D68" s="156" t="s">
        <v>323</v>
      </c>
      <c r="E68" s="251" t="s">
        <v>652</v>
      </c>
      <c r="F68" s="145">
        <v>2015</v>
      </c>
      <c r="G68" s="255">
        <v>2554.9499999999998</v>
      </c>
      <c r="H68" s="255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  <c r="Y68" s="230"/>
      <c r="Z68" s="230"/>
      <c r="AA68" s="146" t="s">
        <v>272</v>
      </c>
    </row>
    <row r="69" spans="1:27" s="50" customFormat="1" ht="19.5" customHeight="1">
      <c r="A69" s="165">
        <v>35</v>
      </c>
      <c r="B69" s="164" t="s">
        <v>115</v>
      </c>
      <c r="C69" s="312" t="s">
        <v>339</v>
      </c>
      <c r="D69" s="251" t="s">
        <v>745</v>
      </c>
      <c r="E69" s="251" t="s">
        <v>617</v>
      </c>
      <c r="F69" s="145">
        <v>2019</v>
      </c>
      <c r="G69" s="255">
        <v>328</v>
      </c>
      <c r="H69" s="255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59">
        <v>2</v>
      </c>
      <c r="X69" s="230"/>
      <c r="Y69" s="230"/>
      <c r="Z69" s="230"/>
      <c r="AA69" s="146" t="s">
        <v>326</v>
      </c>
    </row>
    <row r="70" spans="1:27" s="50" customFormat="1" ht="20.100000000000001" customHeight="1">
      <c r="A70" s="164">
        <v>36</v>
      </c>
      <c r="B70" s="164" t="s">
        <v>115</v>
      </c>
      <c r="C70" s="312" t="s">
        <v>339</v>
      </c>
      <c r="D70" s="251" t="s">
        <v>746</v>
      </c>
      <c r="E70" s="251" t="s">
        <v>694</v>
      </c>
      <c r="F70" s="145">
        <v>2019</v>
      </c>
      <c r="G70" s="255">
        <v>328</v>
      </c>
      <c r="H70" s="255"/>
      <c r="I70" s="230"/>
      <c r="J70" s="230"/>
      <c r="K70" s="230"/>
      <c r="L70" s="230"/>
      <c r="M70" s="259"/>
      <c r="N70" s="259"/>
      <c r="O70" s="259"/>
      <c r="P70" s="259"/>
      <c r="Q70" s="259"/>
      <c r="R70" s="259"/>
      <c r="S70" s="259"/>
      <c r="T70" s="259"/>
      <c r="U70" s="259"/>
      <c r="V70" s="259"/>
      <c r="W70" s="259">
        <v>2</v>
      </c>
      <c r="X70" s="259"/>
      <c r="Y70" s="230"/>
      <c r="Z70" s="230"/>
      <c r="AA70" s="146" t="s">
        <v>326</v>
      </c>
    </row>
    <row r="71" spans="1:27" s="50" customFormat="1" ht="20.100000000000001" customHeight="1">
      <c r="A71" s="165">
        <v>37</v>
      </c>
      <c r="B71" s="164" t="s">
        <v>115</v>
      </c>
      <c r="C71" s="312" t="s">
        <v>339</v>
      </c>
      <c r="D71" s="251" t="s">
        <v>747</v>
      </c>
      <c r="E71" s="251" t="s">
        <v>618</v>
      </c>
      <c r="F71" s="145">
        <v>2019</v>
      </c>
      <c r="G71" s="255">
        <v>3802</v>
      </c>
      <c r="H71" s="255"/>
      <c r="I71" s="230"/>
      <c r="J71" s="230"/>
      <c r="K71" s="230"/>
      <c r="L71" s="230"/>
      <c r="M71" s="259">
        <v>12</v>
      </c>
      <c r="N71" s="259">
        <v>9</v>
      </c>
      <c r="O71" s="259"/>
      <c r="P71" s="259"/>
      <c r="Q71" s="259"/>
      <c r="R71" s="259"/>
      <c r="S71" s="259"/>
      <c r="T71" s="259"/>
      <c r="U71" s="259"/>
      <c r="V71" s="259"/>
      <c r="W71" s="259">
        <v>8</v>
      </c>
      <c r="X71" s="259"/>
      <c r="Y71" s="230"/>
      <c r="Z71" s="230"/>
      <c r="AA71" s="146" t="s">
        <v>326</v>
      </c>
    </row>
    <row r="72" spans="1:27" s="50" customFormat="1" ht="20.100000000000001" customHeight="1">
      <c r="A72" s="164">
        <v>38</v>
      </c>
      <c r="B72" s="164" t="s">
        <v>115</v>
      </c>
      <c r="C72" s="312" t="s">
        <v>339</v>
      </c>
      <c r="D72" s="251" t="s">
        <v>748</v>
      </c>
      <c r="E72" s="251" t="s">
        <v>619</v>
      </c>
      <c r="F72" s="145">
        <v>2019</v>
      </c>
      <c r="G72" s="255">
        <v>1889</v>
      </c>
      <c r="H72" s="255">
        <v>1</v>
      </c>
      <c r="I72" s="230"/>
      <c r="J72" s="230"/>
      <c r="K72" s="230"/>
      <c r="L72" s="230"/>
      <c r="M72" s="259"/>
      <c r="N72" s="259">
        <v>26</v>
      </c>
      <c r="O72" s="259"/>
      <c r="P72" s="259"/>
      <c r="Q72" s="259"/>
      <c r="R72" s="259"/>
      <c r="S72" s="259"/>
      <c r="T72" s="259"/>
      <c r="U72" s="259"/>
      <c r="V72" s="259"/>
      <c r="W72" s="259">
        <v>5</v>
      </c>
      <c r="X72" s="259"/>
      <c r="Y72" s="230"/>
      <c r="Z72" s="230"/>
      <c r="AA72" s="146" t="s">
        <v>326</v>
      </c>
    </row>
    <row r="73" spans="1:27" s="50" customFormat="1" ht="20.100000000000001" customHeight="1">
      <c r="A73" s="165">
        <v>39</v>
      </c>
      <c r="B73" s="164" t="s">
        <v>115</v>
      </c>
      <c r="C73" s="312" t="s">
        <v>339</v>
      </c>
      <c r="D73" s="251" t="s">
        <v>749</v>
      </c>
      <c r="E73" s="251" t="s">
        <v>620</v>
      </c>
      <c r="F73" s="145">
        <v>2019</v>
      </c>
      <c r="G73" s="255">
        <v>4371</v>
      </c>
      <c r="H73" s="255"/>
      <c r="I73" s="230"/>
      <c r="J73" s="230"/>
      <c r="K73" s="230"/>
      <c r="L73" s="230"/>
      <c r="M73" s="259">
        <v>15</v>
      </c>
      <c r="N73" s="259">
        <v>3</v>
      </c>
      <c r="O73" s="259"/>
      <c r="P73" s="259"/>
      <c r="Q73" s="259"/>
      <c r="R73" s="259"/>
      <c r="S73" s="259"/>
      <c r="T73" s="259"/>
      <c r="U73" s="259"/>
      <c r="V73" s="259"/>
      <c r="W73" s="259">
        <v>11</v>
      </c>
      <c r="X73" s="259"/>
      <c r="Y73" s="230"/>
      <c r="Z73" s="230"/>
      <c r="AA73" s="146" t="s">
        <v>326</v>
      </c>
    </row>
    <row r="74" spans="1:27" s="50" customFormat="1" ht="20.100000000000001" customHeight="1">
      <c r="A74" s="164">
        <v>40</v>
      </c>
      <c r="B74" s="257" t="s">
        <v>237</v>
      </c>
      <c r="C74" s="152" t="s">
        <v>339</v>
      </c>
      <c r="D74" s="260" t="s">
        <v>501</v>
      </c>
      <c r="E74" s="156" t="s">
        <v>559</v>
      </c>
      <c r="F74" s="60">
        <v>2019</v>
      </c>
      <c r="G74" s="283">
        <v>6909.8</v>
      </c>
      <c r="H74" s="210"/>
      <c r="I74" s="210"/>
      <c r="J74" s="210"/>
      <c r="K74" s="210"/>
      <c r="L74" s="210"/>
      <c r="M74" s="210">
        <v>7</v>
      </c>
      <c r="N74" s="210"/>
      <c r="O74" s="210"/>
      <c r="P74" s="210"/>
      <c r="Q74" s="210"/>
      <c r="R74" s="210"/>
      <c r="S74" s="210"/>
      <c r="T74" s="210"/>
      <c r="U74" s="210"/>
      <c r="V74" s="210"/>
      <c r="W74" s="210">
        <v>6</v>
      </c>
      <c r="X74" s="210"/>
      <c r="Y74" s="210"/>
      <c r="Z74" s="210"/>
      <c r="AA74" s="83"/>
    </row>
    <row r="75" spans="1:27" s="50" customFormat="1" ht="20.100000000000001" customHeight="1">
      <c r="A75" s="165">
        <v>41</v>
      </c>
      <c r="B75" s="152" t="s">
        <v>390</v>
      </c>
      <c r="C75" s="152" t="s">
        <v>339</v>
      </c>
      <c r="D75" s="156" t="s">
        <v>512</v>
      </c>
      <c r="E75" s="156" t="s">
        <v>446</v>
      </c>
      <c r="F75" s="60">
        <v>2019</v>
      </c>
      <c r="G75" s="227">
        <v>1117</v>
      </c>
      <c r="H75" s="210"/>
      <c r="I75" s="210"/>
      <c r="J75" s="210"/>
      <c r="K75" s="210"/>
      <c r="L75" s="210"/>
      <c r="M75" s="210"/>
      <c r="N75" s="210"/>
      <c r="O75" s="210"/>
      <c r="P75" s="210"/>
      <c r="Q75" s="210"/>
      <c r="R75" s="210"/>
      <c r="S75" s="210"/>
      <c r="T75" s="210"/>
      <c r="U75" s="210"/>
      <c r="V75" s="210"/>
      <c r="W75" s="210">
        <v>5</v>
      </c>
      <c r="X75" s="210"/>
      <c r="Y75" s="210"/>
      <c r="Z75" s="210"/>
      <c r="AA75" s="83"/>
    </row>
    <row r="76" spans="1:27" s="50" customFormat="1" ht="20.100000000000001" customHeight="1">
      <c r="A76" s="164">
        <v>42</v>
      </c>
      <c r="B76" s="152" t="s">
        <v>391</v>
      </c>
      <c r="C76" s="152" t="s">
        <v>339</v>
      </c>
      <c r="D76" s="156" t="s">
        <v>513</v>
      </c>
      <c r="E76" s="156" t="s">
        <v>447</v>
      </c>
      <c r="F76" s="60">
        <v>2019</v>
      </c>
      <c r="G76" s="227">
        <v>2106.8000000000002</v>
      </c>
      <c r="H76" s="210"/>
      <c r="I76" s="210"/>
      <c r="J76" s="210"/>
      <c r="K76" s="210">
        <v>1</v>
      </c>
      <c r="L76" s="210"/>
      <c r="M76" s="210">
        <v>2</v>
      </c>
      <c r="N76" s="210">
        <v>8</v>
      </c>
      <c r="O76" s="210"/>
      <c r="P76" s="210"/>
      <c r="Q76" s="210"/>
      <c r="R76" s="210"/>
      <c r="S76" s="210"/>
      <c r="T76" s="210"/>
      <c r="U76" s="210"/>
      <c r="V76" s="210"/>
      <c r="W76" s="210">
        <v>8</v>
      </c>
      <c r="X76" s="210"/>
      <c r="Y76" s="210"/>
      <c r="Z76" s="210"/>
      <c r="AA76" s="83"/>
    </row>
    <row r="77" spans="1:27" s="50" customFormat="1" ht="20.100000000000001" customHeight="1">
      <c r="A77" s="165">
        <v>43</v>
      </c>
      <c r="B77" s="152" t="s">
        <v>392</v>
      </c>
      <c r="C77" s="152" t="s">
        <v>339</v>
      </c>
      <c r="D77" s="156" t="s">
        <v>518</v>
      </c>
      <c r="E77" s="156" t="s">
        <v>448</v>
      </c>
      <c r="F77" s="60">
        <v>2019</v>
      </c>
      <c r="G77" s="227">
        <v>598.6</v>
      </c>
      <c r="H77" s="210"/>
      <c r="I77" s="210"/>
      <c r="J77" s="210"/>
      <c r="K77" s="210"/>
      <c r="L77" s="210"/>
      <c r="M77" s="210">
        <v>2</v>
      </c>
      <c r="N77" s="210">
        <v>8</v>
      </c>
      <c r="O77" s="210"/>
      <c r="P77" s="210"/>
      <c r="Q77" s="210"/>
      <c r="R77" s="210"/>
      <c r="S77" s="210"/>
      <c r="T77" s="210"/>
      <c r="U77" s="210"/>
      <c r="V77" s="210"/>
      <c r="W77" s="210"/>
      <c r="X77" s="210"/>
      <c r="Y77" s="210"/>
      <c r="Z77" s="210"/>
      <c r="AA77" s="83"/>
    </row>
    <row r="78" spans="1:27" s="50" customFormat="1" ht="20.100000000000001" customHeight="1">
      <c r="A78" s="164">
        <v>44</v>
      </c>
      <c r="B78" s="152" t="s">
        <v>393</v>
      </c>
      <c r="C78" s="152" t="s">
        <v>339</v>
      </c>
      <c r="D78" s="156" t="s">
        <v>514</v>
      </c>
      <c r="E78" s="156" t="s">
        <v>449</v>
      </c>
      <c r="F78" s="60">
        <v>2019</v>
      </c>
      <c r="G78" s="227">
        <v>2962.9</v>
      </c>
      <c r="H78" s="210"/>
      <c r="I78" s="210"/>
      <c r="J78" s="210"/>
      <c r="K78" s="210"/>
      <c r="L78" s="210"/>
      <c r="M78" s="210"/>
      <c r="N78" s="210">
        <v>9</v>
      </c>
      <c r="O78" s="210"/>
      <c r="P78" s="210"/>
      <c r="Q78" s="210"/>
      <c r="R78" s="210"/>
      <c r="S78" s="210"/>
      <c r="T78" s="210"/>
      <c r="U78" s="210"/>
      <c r="V78" s="210"/>
      <c r="W78" s="210">
        <v>25</v>
      </c>
      <c r="X78" s="210"/>
      <c r="Y78" s="210"/>
      <c r="Z78" s="210"/>
      <c r="AA78" s="83"/>
    </row>
    <row r="79" spans="1:27" s="50" customFormat="1" ht="20.100000000000001" customHeight="1">
      <c r="A79" s="165">
        <v>45</v>
      </c>
      <c r="B79" s="152" t="s">
        <v>395</v>
      </c>
      <c r="C79" s="152" t="s">
        <v>339</v>
      </c>
      <c r="D79" s="156" t="s">
        <v>520</v>
      </c>
      <c r="E79" s="156" t="s">
        <v>450</v>
      </c>
      <c r="F79" s="60">
        <v>2019</v>
      </c>
      <c r="G79" s="227">
        <v>931.5</v>
      </c>
      <c r="H79" s="210"/>
      <c r="I79" s="210"/>
      <c r="J79" s="210"/>
      <c r="K79" s="210"/>
      <c r="L79" s="210"/>
      <c r="M79" s="210">
        <v>12</v>
      </c>
      <c r="N79" s="210"/>
      <c r="O79" s="210"/>
      <c r="P79" s="210"/>
      <c r="Q79" s="210"/>
      <c r="R79" s="210"/>
      <c r="S79" s="210"/>
      <c r="T79" s="210"/>
      <c r="U79" s="210"/>
      <c r="V79" s="210"/>
      <c r="W79" s="210"/>
      <c r="X79" s="210"/>
      <c r="Y79" s="210"/>
      <c r="Z79" s="210"/>
      <c r="AA79" s="83"/>
    </row>
    <row r="80" spans="1:27" s="50" customFormat="1" ht="20.100000000000001" customHeight="1">
      <c r="A80" s="164">
        <v>46</v>
      </c>
      <c r="B80" s="313" t="s">
        <v>396</v>
      </c>
      <c r="C80" s="152" t="s">
        <v>339</v>
      </c>
      <c r="D80" s="260" t="s">
        <v>515</v>
      </c>
      <c r="E80" s="156" t="s">
        <v>451</v>
      </c>
      <c r="F80" s="60">
        <v>2019</v>
      </c>
      <c r="G80" s="227">
        <v>9891.6</v>
      </c>
      <c r="H80" s="210"/>
      <c r="I80" s="210"/>
      <c r="J80" s="210"/>
      <c r="K80" s="210"/>
      <c r="L80" s="210"/>
      <c r="M80" s="210">
        <v>18</v>
      </c>
      <c r="N80" s="210"/>
      <c r="O80" s="210"/>
      <c r="P80" s="210"/>
      <c r="Q80" s="210"/>
      <c r="R80" s="210"/>
      <c r="S80" s="210"/>
      <c r="T80" s="210"/>
      <c r="U80" s="210"/>
      <c r="V80" s="210"/>
      <c r="W80" s="210">
        <v>39</v>
      </c>
      <c r="X80" s="210">
        <v>6</v>
      </c>
      <c r="Y80" s="210"/>
      <c r="Z80" s="210"/>
      <c r="AA80" s="83"/>
    </row>
    <row r="81" spans="1:27" s="50" customFormat="1" ht="20.100000000000001" customHeight="1">
      <c r="A81" s="165">
        <v>47</v>
      </c>
      <c r="B81" s="152" t="s">
        <v>412</v>
      </c>
      <c r="C81" s="152" t="s">
        <v>339</v>
      </c>
      <c r="D81" s="156" t="s">
        <v>535</v>
      </c>
      <c r="E81" s="156" t="s">
        <v>466</v>
      </c>
      <c r="F81" s="60">
        <v>2019</v>
      </c>
      <c r="G81" s="283">
        <v>181</v>
      </c>
      <c r="H81" s="210"/>
      <c r="I81" s="210"/>
      <c r="J81" s="210"/>
      <c r="K81" s="210"/>
      <c r="L81" s="210"/>
      <c r="M81" s="210"/>
      <c r="N81" s="210"/>
      <c r="O81" s="210"/>
      <c r="P81" s="210"/>
      <c r="Q81" s="210"/>
      <c r="R81" s="210"/>
      <c r="S81" s="210"/>
      <c r="T81" s="210"/>
      <c r="U81" s="210"/>
      <c r="V81" s="210"/>
      <c r="W81" s="210"/>
      <c r="X81" s="210"/>
      <c r="Y81" s="210"/>
      <c r="Z81" s="210"/>
      <c r="AA81" s="83"/>
    </row>
  </sheetData>
  <mergeCells count="4">
    <mergeCell ref="A8:A9"/>
    <mergeCell ref="B8:B9"/>
    <mergeCell ref="C8:C9"/>
    <mergeCell ref="D8:D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54" fitToWidth="2" fitToHeight="0" orientation="portrait" r:id="rId1"/>
  <colBreaks count="1" manualBreakCount="1">
    <brk id="17" max="7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D9E77-17D1-405A-AA64-16858816E622}">
  <sheetPr>
    <tabColor rgb="FFFFFF00"/>
  </sheetPr>
  <dimension ref="A1:AB68"/>
  <sheetViews>
    <sheetView view="pageBreakPreview" zoomScaleNormal="100" zoomScaleSheetLayoutView="100" workbookViewId="0">
      <pane xSplit="7" ySplit="4" topLeftCell="O47" activePane="bottomRight" state="frozen"/>
      <selection activeCell="D34" sqref="D34"/>
      <selection pane="topRight" activeCell="D34" sqref="D34"/>
      <selection pane="bottomLeft" activeCell="D34" sqref="D34"/>
      <selection pane="bottomRight" activeCell="B38" sqref="A36:AA68"/>
    </sheetView>
  </sheetViews>
  <sheetFormatPr defaultRowHeight="10.5"/>
  <cols>
    <col min="1" max="1" width="5.375" style="16" bestFit="1" customWidth="1"/>
    <col min="2" max="2" width="7" style="16" bestFit="1" customWidth="1"/>
    <col min="3" max="3" width="6.375" style="16" bestFit="1" customWidth="1"/>
    <col min="4" max="4" width="26.375" style="14" bestFit="1" customWidth="1"/>
    <col min="5" max="5" width="39.5" style="14" customWidth="1"/>
    <col min="6" max="6" width="7" style="16" bestFit="1" customWidth="1"/>
    <col min="7" max="7" width="8.75" style="44" bestFit="1" customWidth="1"/>
    <col min="8" max="8" width="7.5" style="2" bestFit="1" customWidth="1"/>
    <col min="9" max="9" width="9" style="2"/>
    <col min="10" max="18" width="9" style="2" customWidth="1"/>
    <col min="19" max="26" width="9" style="2"/>
    <col min="27" max="27" width="11" style="2" bestFit="1" customWidth="1"/>
    <col min="28" max="28" width="9" style="2"/>
    <col min="29" max="16384" width="9" style="300"/>
  </cols>
  <sheetData>
    <row r="1" spans="1:28" ht="33" customHeight="1">
      <c r="A1" s="244" t="s">
        <v>562</v>
      </c>
      <c r="B1" s="15"/>
      <c r="C1" s="15"/>
      <c r="D1" s="1"/>
      <c r="E1" s="1"/>
      <c r="F1" s="15"/>
      <c r="G1" s="25"/>
      <c r="H1" s="1"/>
    </row>
    <row r="2" spans="1:28" s="301" customFormat="1" ht="20.100000000000001" customHeight="1">
      <c r="A2" s="120" t="s">
        <v>5</v>
      </c>
      <c r="B2" s="120" t="s">
        <v>241</v>
      </c>
      <c r="C2" s="120" t="s">
        <v>239</v>
      </c>
      <c r="D2" s="121" t="s">
        <v>0</v>
      </c>
      <c r="E2" s="122" t="s">
        <v>174</v>
      </c>
      <c r="F2" s="122" t="s">
        <v>7</v>
      </c>
      <c r="G2" s="123" t="s">
        <v>175</v>
      </c>
      <c r="H2" s="123" t="s">
        <v>469</v>
      </c>
      <c r="I2" s="123" t="s">
        <v>469</v>
      </c>
      <c r="J2" s="123" t="s">
        <v>470</v>
      </c>
      <c r="K2" s="123" t="s">
        <v>470</v>
      </c>
      <c r="L2" s="123" t="s">
        <v>470</v>
      </c>
      <c r="M2" s="123" t="s">
        <v>470</v>
      </c>
      <c r="N2" s="123" t="s">
        <v>470</v>
      </c>
      <c r="O2" s="123" t="s">
        <v>471</v>
      </c>
      <c r="P2" s="123" t="s">
        <v>471</v>
      </c>
      <c r="Q2" s="123" t="s">
        <v>471</v>
      </c>
      <c r="R2" s="123" t="s">
        <v>480</v>
      </c>
      <c r="S2" s="123" t="s">
        <v>482</v>
      </c>
      <c r="T2" s="123" t="s">
        <v>482</v>
      </c>
      <c r="U2" s="123" t="s">
        <v>482</v>
      </c>
      <c r="V2" s="123" t="s">
        <v>486</v>
      </c>
      <c r="W2" s="123" t="s">
        <v>486</v>
      </c>
      <c r="X2" s="123" t="s">
        <v>486</v>
      </c>
      <c r="Y2" s="123" t="s">
        <v>486</v>
      </c>
      <c r="Z2" s="123" t="s">
        <v>486</v>
      </c>
      <c r="AA2" s="123" t="s">
        <v>489</v>
      </c>
      <c r="AB2" s="76"/>
    </row>
    <row r="3" spans="1:28" s="301" customFormat="1" ht="20.100000000000001" customHeight="1">
      <c r="A3" s="124"/>
      <c r="B3" s="124"/>
      <c r="C3" s="124"/>
      <c r="D3" s="125"/>
      <c r="E3" s="126"/>
      <c r="F3" s="126"/>
      <c r="G3" s="127"/>
      <c r="H3" s="127" t="s">
        <v>468</v>
      </c>
      <c r="I3" s="127" t="s">
        <v>490</v>
      </c>
      <c r="J3" s="127" t="s">
        <v>472</v>
      </c>
      <c r="K3" s="127" t="s">
        <v>473</v>
      </c>
      <c r="L3" s="127" t="s">
        <v>474</v>
      </c>
      <c r="M3" s="127" t="s">
        <v>475</v>
      </c>
      <c r="N3" s="127" t="s">
        <v>476</v>
      </c>
      <c r="O3" s="127" t="s">
        <v>477</v>
      </c>
      <c r="P3" s="127" t="s">
        <v>478</v>
      </c>
      <c r="Q3" s="127" t="s">
        <v>479</v>
      </c>
      <c r="R3" s="127" t="s">
        <v>494</v>
      </c>
      <c r="S3" s="127" t="s">
        <v>483</v>
      </c>
      <c r="T3" s="127" t="s">
        <v>484</v>
      </c>
      <c r="U3" s="127" t="s">
        <v>485</v>
      </c>
      <c r="V3" s="127" t="s">
        <v>491</v>
      </c>
      <c r="W3" s="127" t="s">
        <v>492</v>
      </c>
      <c r="X3" s="127" t="s">
        <v>493</v>
      </c>
      <c r="Y3" s="127" t="s">
        <v>487</v>
      </c>
      <c r="Z3" s="127" t="s">
        <v>488</v>
      </c>
      <c r="AA3" s="127"/>
      <c r="AB3" s="76"/>
    </row>
    <row r="4" spans="1:28" s="302" customFormat="1" ht="20.100000000000001" customHeight="1">
      <c r="A4" s="128">
        <f>SUM(A5,A14,A16,A19,A22,A24,A26,A28,A30,A32,A34,A36)</f>
        <v>43</v>
      </c>
      <c r="B4" s="128"/>
      <c r="C4" s="128"/>
      <c r="D4" s="129"/>
      <c r="E4" s="130"/>
      <c r="F4" s="131"/>
      <c r="G4" s="228">
        <f t="shared" ref="G4:Z4" si="0">SUM(G5,G14,G16,G19,G22,G24,G26,G28,G30,G32,G34,G36)</f>
        <v>1147546.04</v>
      </c>
      <c r="H4" s="228">
        <f t="shared" si="0"/>
        <v>5</v>
      </c>
      <c r="I4" s="228">
        <f t="shared" si="0"/>
        <v>2</v>
      </c>
      <c r="J4" s="228">
        <f t="shared" si="0"/>
        <v>30</v>
      </c>
      <c r="K4" s="228">
        <f t="shared" si="0"/>
        <v>41</v>
      </c>
      <c r="L4" s="228">
        <f t="shared" si="0"/>
        <v>198</v>
      </c>
      <c r="M4" s="228">
        <f t="shared" si="0"/>
        <v>335</v>
      </c>
      <c r="N4" s="228">
        <f t="shared" si="0"/>
        <v>109</v>
      </c>
      <c r="O4" s="228">
        <f t="shared" si="0"/>
        <v>8</v>
      </c>
      <c r="P4" s="228">
        <f t="shared" si="0"/>
        <v>2</v>
      </c>
      <c r="Q4" s="228">
        <f t="shared" si="0"/>
        <v>26</v>
      </c>
      <c r="R4" s="228">
        <f t="shared" si="0"/>
        <v>53</v>
      </c>
      <c r="S4" s="228">
        <f t="shared" si="0"/>
        <v>2</v>
      </c>
      <c r="T4" s="228">
        <f t="shared" si="0"/>
        <v>8</v>
      </c>
      <c r="U4" s="228">
        <f t="shared" si="0"/>
        <v>0</v>
      </c>
      <c r="V4" s="228">
        <f t="shared" si="0"/>
        <v>4</v>
      </c>
      <c r="W4" s="228">
        <f t="shared" si="0"/>
        <v>543</v>
      </c>
      <c r="X4" s="228">
        <f t="shared" si="0"/>
        <v>97</v>
      </c>
      <c r="Y4" s="228">
        <f t="shared" si="0"/>
        <v>79</v>
      </c>
      <c r="Z4" s="228">
        <f t="shared" si="0"/>
        <v>60</v>
      </c>
      <c r="AA4" s="132"/>
      <c r="AB4" s="50"/>
    </row>
    <row r="5" spans="1:28" s="303" customFormat="1" ht="20.100000000000001" customHeight="1">
      <c r="A5" s="133">
        <f>COUNT(A6:A13)</f>
        <v>6</v>
      </c>
      <c r="B5" s="133" t="s">
        <v>242</v>
      </c>
      <c r="C5" s="133"/>
      <c r="D5" s="134"/>
      <c r="E5" s="135"/>
      <c r="F5" s="136"/>
      <c r="G5" s="229">
        <f t="shared" ref="G5:AA5" si="1">SUM(G6:G13)</f>
        <v>864303.53</v>
      </c>
      <c r="H5" s="229">
        <f t="shared" si="1"/>
        <v>5</v>
      </c>
      <c r="I5" s="229">
        <f t="shared" si="1"/>
        <v>2</v>
      </c>
      <c r="J5" s="229">
        <f t="shared" si="1"/>
        <v>24</v>
      </c>
      <c r="K5" s="229">
        <f t="shared" si="1"/>
        <v>40</v>
      </c>
      <c r="L5" s="229">
        <f t="shared" si="1"/>
        <v>194</v>
      </c>
      <c r="M5" s="229">
        <f t="shared" si="1"/>
        <v>277</v>
      </c>
      <c r="N5" s="229">
        <f t="shared" si="1"/>
        <v>106</v>
      </c>
      <c r="O5" s="229">
        <f t="shared" si="1"/>
        <v>8</v>
      </c>
      <c r="P5" s="229">
        <f t="shared" si="1"/>
        <v>2</v>
      </c>
      <c r="Q5" s="229">
        <f t="shared" si="1"/>
        <v>26</v>
      </c>
      <c r="R5" s="229">
        <f t="shared" si="1"/>
        <v>52</v>
      </c>
      <c r="S5" s="229">
        <f t="shared" si="1"/>
        <v>1</v>
      </c>
      <c r="T5" s="229">
        <f t="shared" si="1"/>
        <v>7</v>
      </c>
      <c r="U5" s="229">
        <f t="shared" si="1"/>
        <v>0</v>
      </c>
      <c r="V5" s="229">
        <f t="shared" si="1"/>
        <v>4</v>
      </c>
      <c r="W5" s="229">
        <f t="shared" si="1"/>
        <v>401</v>
      </c>
      <c r="X5" s="229">
        <f t="shared" si="1"/>
        <v>97</v>
      </c>
      <c r="Y5" s="229">
        <f t="shared" si="1"/>
        <v>79</v>
      </c>
      <c r="Z5" s="229">
        <f t="shared" si="1"/>
        <v>60</v>
      </c>
      <c r="AA5" s="229">
        <f t="shared" si="1"/>
        <v>0</v>
      </c>
      <c r="AB5" s="54"/>
    </row>
    <row r="6" spans="1:28" s="304" customFormat="1" ht="20.100000000000001" customHeight="1">
      <c r="A6" s="153">
        <v>1</v>
      </c>
      <c r="B6" s="153" t="s">
        <v>357</v>
      </c>
      <c r="C6" s="153"/>
      <c r="D6" s="190" t="s">
        <v>341</v>
      </c>
      <c r="E6" s="190" t="s">
        <v>586</v>
      </c>
      <c r="F6" s="153">
        <v>2019</v>
      </c>
      <c r="G6" s="138">
        <v>281959</v>
      </c>
      <c r="H6" s="138">
        <v>2</v>
      </c>
      <c r="I6" s="138"/>
      <c r="J6" s="138"/>
      <c r="K6" s="138">
        <v>12</v>
      </c>
      <c r="L6" s="138">
        <v>1</v>
      </c>
      <c r="M6" s="138">
        <v>35</v>
      </c>
      <c r="N6" s="138">
        <v>22</v>
      </c>
      <c r="O6" s="138">
        <v>2</v>
      </c>
      <c r="P6" s="138">
        <v>2</v>
      </c>
      <c r="Q6" s="138">
        <v>2</v>
      </c>
      <c r="R6" s="138">
        <v>24</v>
      </c>
      <c r="S6" s="138"/>
      <c r="T6" s="138">
        <v>1</v>
      </c>
      <c r="U6" s="138"/>
      <c r="V6" s="138"/>
      <c r="W6" s="138">
        <v>41</v>
      </c>
      <c r="X6" s="138"/>
      <c r="Y6" s="138">
        <v>62</v>
      </c>
      <c r="Z6" s="138">
        <v>4</v>
      </c>
      <c r="AA6" s="191"/>
      <c r="AB6" s="95"/>
    </row>
    <row r="7" spans="1:28" s="305" customFormat="1" ht="20.100000000000001" customHeight="1">
      <c r="A7" s="340">
        <v>2</v>
      </c>
      <c r="B7" s="340" t="s">
        <v>373</v>
      </c>
      <c r="C7" s="340" t="s">
        <v>811</v>
      </c>
      <c r="D7" s="347" t="s">
        <v>813</v>
      </c>
      <c r="E7" s="428" t="s">
        <v>859</v>
      </c>
      <c r="F7" s="153">
        <v>2020</v>
      </c>
      <c r="G7" s="138">
        <v>39554.400000000001</v>
      </c>
      <c r="H7" s="138">
        <v>1</v>
      </c>
      <c r="I7" s="138"/>
      <c r="J7" s="138">
        <v>1</v>
      </c>
      <c r="K7" s="138">
        <v>3</v>
      </c>
      <c r="L7" s="138"/>
      <c r="M7" s="138"/>
      <c r="N7" s="138"/>
      <c r="O7" s="138">
        <v>1</v>
      </c>
      <c r="P7" s="138"/>
      <c r="Q7" s="138"/>
      <c r="R7" s="138">
        <v>9</v>
      </c>
      <c r="S7" s="138"/>
      <c r="T7" s="138">
        <v>1</v>
      </c>
      <c r="U7" s="138"/>
      <c r="V7" s="138">
        <v>1</v>
      </c>
      <c r="W7" s="138">
        <v>109</v>
      </c>
      <c r="X7" s="138"/>
      <c r="Y7" s="138"/>
      <c r="Z7" s="138"/>
      <c r="AA7" s="189"/>
      <c r="AB7" s="57"/>
    </row>
    <row r="8" spans="1:28" s="306" customFormat="1" ht="20.100000000000001" customHeight="1">
      <c r="A8" s="341"/>
      <c r="B8" s="341"/>
      <c r="C8" s="341"/>
      <c r="D8" s="349"/>
      <c r="E8" s="428" t="s">
        <v>812</v>
      </c>
      <c r="F8" s="153">
        <v>2023</v>
      </c>
      <c r="G8" s="138">
        <v>56437.279999999999</v>
      </c>
      <c r="H8" s="138"/>
      <c r="I8" s="138"/>
      <c r="J8" s="138"/>
      <c r="K8" s="138"/>
      <c r="L8" s="138">
        <v>8</v>
      </c>
      <c r="M8" s="138">
        <v>6</v>
      </c>
      <c r="N8" s="138"/>
      <c r="O8" s="138">
        <v>3</v>
      </c>
      <c r="P8" s="138"/>
      <c r="Q8" s="138"/>
      <c r="R8" s="138"/>
      <c r="S8" s="138"/>
      <c r="T8" s="138"/>
      <c r="U8" s="138"/>
      <c r="V8" s="138"/>
      <c r="W8" s="138"/>
      <c r="X8" s="138">
        <v>22</v>
      </c>
      <c r="Y8" s="138"/>
      <c r="Z8" s="429"/>
      <c r="AA8" s="178"/>
      <c r="AB8" s="173"/>
    </row>
    <row r="9" spans="1:28" s="304" customFormat="1" ht="20.100000000000001" customHeight="1">
      <c r="A9" s="153">
        <v>3</v>
      </c>
      <c r="B9" s="153" t="s">
        <v>359</v>
      </c>
      <c r="C9" s="191" t="s">
        <v>352</v>
      </c>
      <c r="D9" s="190" t="s">
        <v>343</v>
      </c>
      <c r="E9" s="203" t="s">
        <v>891</v>
      </c>
      <c r="F9" s="153">
        <v>2019</v>
      </c>
      <c r="G9" s="138">
        <v>14741</v>
      </c>
      <c r="H9" s="138">
        <v>1</v>
      </c>
      <c r="I9" s="138"/>
      <c r="J9" s="138">
        <v>1</v>
      </c>
      <c r="K9" s="138">
        <v>3</v>
      </c>
      <c r="L9" s="138"/>
      <c r="M9" s="138">
        <v>11</v>
      </c>
      <c r="N9" s="138">
        <v>2</v>
      </c>
      <c r="O9" s="138"/>
      <c r="P9" s="138"/>
      <c r="Q9" s="138"/>
      <c r="R9" s="138">
        <v>5</v>
      </c>
      <c r="S9" s="138"/>
      <c r="T9" s="138"/>
      <c r="U9" s="138"/>
      <c r="V9" s="138">
        <v>1</v>
      </c>
      <c r="W9" s="138">
        <v>24</v>
      </c>
      <c r="X9" s="138"/>
      <c r="Y9" s="138">
        <v>17</v>
      </c>
      <c r="Z9" s="138">
        <v>56</v>
      </c>
      <c r="AA9" s="178"/>
      <c r="AB9" s="95"/>
    </row>
    <row r="10" spans="1:28" s="305" customFormat="1" ht="20.100000000000001" customHeight="1">
      <c r="A10" s="340">
        <v>4</v>
      </c>
      <c r="B10" s="340" t="s">
        <v>356</v>
      </c>
      <c r="C10" s="340" t="s">
        <v>811</v>
      </c>
      <c r="D10" s="342" t="s">
        <v>663</v>
      </c>
      <c r="E10" s="190" t="s">
        <v>664</v>
      </c>
      <c r="F10" s="153">
        <v>2018</v>
      </c>
      <c r="G10" s="138">
        <v>111414</v>
      </c>
      <c r="H10" s="138">
        <v>1</v>
      </c>
      <c r="I10" s="138">
        <v>2</v>
      </c>
      <c r="J10" s="138">
        <v>1</v>
      </c>
      <c r="K10" s="138">
        <v>15</v>
      </c>
      <c r="L10" s="138"/>
      <c r="M10" s="138">
        <v>100</v>
      </c>
      <c r="N10" s="138">
        <v>61</v>
      </c>
      <c r="O10" s="138">
        <v>2</v>
      </c>
      <c r="P10" s="138"/>
      <c r="Q10" s="138"/>
      <c r="R10" s="138">
        <v>13</v>
      </c>
      <c r="S10" s="138">
        <v>1</v>
      </c>
      <c r="T10" s="138">
        <v>4</v>
      </c>
      <c r="U10" s="138"/>
      <c r="V10" s="138">
        <v>1</v>
      </c>
      <c r="W10" s="138">
        <v>64</v>
      </c>
      <c r="X10" s="138">
        <v>34</v>
      </c>
      <c r="Y10" s="138"/>
      <c r="Z10" s="138"/>
      <c r="AA10" s="178"/>
      <c r="AB10" s="57"/>
    </row>
    <row r="11" spans="1:28" s="305" customFormat="1" ht="20.100000000000001" customHeight="1">
      <c r="A11" s="346"/>
      <c r="B11" s="346"/>
      <c r="C11" s="346"/>
      <c r="D11" s="430"/>
      <c r="E11" s="190" t="s">
        <v>665</v>
      </c>
      <c r="F11" s="153">
        <v>2020</v>
      </c>
      <c r="G11" s="431">
        <v>77112</v>
      </c>
      <c r="H11" s="138"/>
      <c r="I11" s="138"/>
      <c r="J11" s="138">
        <v>21</v>
      </c>
      <c r="K11" s="138"/>
      <c r="L11" s="138">
        <v>185</v>
      </c>
      <c r="M11" s="138">
        <v>78</v>
      </c>
      <c r="N11" s="138">
        <v>1</v>
      </c>
      <c r="O11" s="138"/>
      <c r="P11" s="138"/>
      <c r="Q11" s="138">
        <v>23</v>
      </c>
      <c r="R11" s="138"/>
      <c r="S11" s="138"/>
      <c r="T11" s="138"/>
      <c r="U11" s="138"/>
      <c r="V11" s="304">
        <v>1</v>
      </c>
      <c r="W11" s="138">
        <v>67</v>
      </c>
      <c r="X11" s="138">
        <v>41</v>
      </c>
      <c r="Y11" s="138"/>
      <c r="Z11" s="138"/>
      <c r="AA11" s="178"/>
      <c r="AB11" s="57"/>
    </row>
    <row r="12" spans="1:28" s="304" customFormat="1" ht="20.100000000000001" customHeight="1">
      <c r="A12" s="312">
        <v>5</v>
      </c>
      <c r="B12" s="312" t="s">
        <v>355</v>
      </c>
      <c r="C12" s="386"/>
      <c r="D12" s="386" t="s">
        <v>662</v>
      </c>
      <c r="E12" s="190" t="s">
        <v>862</v>
      </c>
      <c r="F12" s="153">
        <v>2018</v>
      </c>
      <c r="G12" s="138">
        <v>31703.1</v>
      </c>
      <c r="H12" s="138"/>
      <c r="I12" s="138"/>
      <c r="J12" s="138"/>
      <c r="K12" s="138"/>
      <c r="L12" s="138"/>
      <c r="M12" s="138">
        <v>12</v>
      </c>
      <c r="N12" s="138">
        <v>20</v>
      </c>
      <c r="O12" s="138"/>
      <c r="P12" s="138"/>
      <c r="Q12" s="138"/>
      <c r="R12" s="138"/>
      <c r="S12" s="138"/>
      <c r="T12" s="138">
        <v>1</v>
      </c>
      <c r="U12" s="138"/>
      <c r="V12" s="138"/>
      <c r="W12" s="138">
        <v>96</v>
      </c>
      <c r="X12" s="138"/>
      <c r="Y12" s="138"/>
      <c r="Z12" s="138"/>
      <c r="AA12" s="191"/>
      <c r="AB12" s="95"/>
    </row>
    <row r="13" spans="1:28" s="306" customFormat="1" ht="20.100000000000001" customHeight="1">
      <c r="A13" s="153">
        <v>6</v>
      </c>
      <c r="B13" s="153" t="s">
        <v>814</v>
      </c>
      <c r="C13" s="153" t="s">
        <v>811</v>
      </c>
      <c r="D13" s="190" t="s">
        <v>843</v>
      </c>
      <c r="E13" s="190" t="s">
        <v>825</v>
      </c>
      <c r="F13" s="198">
        <v>2023</v>
      </c>
      <c r="G13" s="138">
        <v>251382.75</v>
      </c>
      <c r="H13" s="138"/>
      <c r="I13" s="138"/>
      <c r="J13" s="432"/>
      <c r="K13" s="138">
        <v>7</v>
      </c>
      <c r="L13" s="138"/>
      <c r="M13" s="138">
        <v>35</v>
      </c>
      <c r="N13" s="138"/>
      <c r="O13" s="432"/>
      <c r="P13" s="432"/>
      <c r="Q13" s="138">
        <v>1</v>
      </c>
      <c r="R13" s="138">
        <v>1</v>
      </c>
      <c r="S13" s="138"/>
      <c r="T13" s="138"/>
      <c r="U13" s="138"/>
      <c r="V13" s="138"/>
      <c r="W13" s="138"/>
      <c r="X13" s="138"/>
      <c r="Y13" s="138"/>
      <c r="Z13" s="138"/>
      <c r="AA13" s="178"/>
      <c r="AB13" s="173"/>
    </row>
    <row r="14" spans="1:28" s="303" customFormat="1" ht="20.100000000000001" customHeight="1">
      <c r="A14" s="133">
        <f>COUNT(A15:A15)</f>
        <v>1</v>
      </c>
      <c r="B14" s="133" t="s">
        <v>232</v>
      </c>
      <c r="C14" s="133"/>
      <c r="D14" s="134"/>
      <c r="E14" s="135"/>
      <c r="F14" s="136"/>
      <c r="G14" s="229">
        <f>SUM(G15:G15)</f>
        <v>2726</v>
      </c>
      <c r="H14" s="229">
        <f t="shared" ref="H14:AA14" si="2">SUM(H15)</f>
        <v>0</v>
      </c>
      <c r="I14" s="229">
        <f t="shared" si="2"/>
        <v>0</v>
      </c>
      <c r="J14" s="229">
        <f t="shared" si="2"/>
        <v>1</v>
      </c>
      <c r="K14" s="229">
        <f t="shared" si="2"/>
        <v>0</v>
      </c>
      <c r="L14" s="229">
        <f t="shared" si="2"/>
        <v>0</v>
      </c>
      <c r="M14" s="229">
        <f t="shared" si="2"/>
        <v>0</v>
      </c>
      <c r="N14" s="229">
        <f t="shared" si="2"/>
        <v>1</v>
      </c>
      <c r="O14" s="229">
        <f t="shared" si="2"/>
        <v>0</v>
      </c>
      <c r="P14" s="229">
        <f t="shared" si="2"/>
        <v>0</v>
      </c>
      <c r="Q14" s="229">
        <f t="shared" si="2"/>
        <v>0</v>
      </c>
      <c r="R14" s="229">
        <f t="shared" si="2"/>
        <v>0</v>
      </c>
      <c r="S14" s="229">
        <f t="shared" si="2"/>
        <v>0</v>
      </c>
      <c r="T14" s="229">
        <f t="shared" si="2"/>
        <v>0</v>
      </c>
      <c r="U14" s="229">
        <f t="shared" si="2"/>
        <v>0</v>
      </c>
      <c r="V14" s="229">
        <f t="shared" si="2"/>
        <v>0</v>
      </c>
      <c r="W14" s="229">
        <f t="shared" si="2"/>
        <v>0</v>
      </c>
      <c r="X14" s="229">
        <f t="shared" si="2"/>
        <v>0</v>
      </c>
      <c r="Y14" s="229">
        <f t="shared" si="2"/>
        <v>0</v>
      </c>
      <c r="Z14" s="229">
        <f t="shared" si="2"/>
        <v>0</v>
      </c>
      <c r="AA14" s="229">
        <f t="shared" si="2"/>
        <v>0</v>
      </c>
      <c r="AB14" s="54"/>
    </row>
    <row r="15" spans="1:28" s="304" customFormat="1" ht="20.100000000000001" customHeight="1">
      <c r="A15" s="160">
        <v>1</v>
      </c>
      <c r="B15" s="153" t="s">
        <v>414</v>
      </c>
      <c r="C15" s="153"/>
      <c r="D15" s="433" t="s">
        <v>820</v>
      </c>
      <c r="E15" s="434" t="s">
        <v>763</v>
      </c>
      <c r="F15" s="153" t="s">
        <v>676</v>
      </c>
      <c r="G15" s="138">
        <v>2726</v>
      </c>
      <c r="H15" s="138"/>
      <c r="I15" s="138"/>
      <c r="J15" s="138">
        <v>1</v>
      </c>
      <c r="K15" s="138"/>
      <c r="L15" s="138"/>
      <c r="M15" s="138"/>
      <c r="N15" s="138">
        <v>1</v>
      </c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95"/>
      <c r="AB15" s="95"/>
    </row>
    <row r="16" spans="1:28" s="303" customFormat="1" ht="20.100000000000001" customHeight="1">
      <c r="A16" s="133">
        <f>COUNT(A17:A18)</f>
        <v>2</v>
      </c>
      <c r="B16" s="133" t="s">
        <v>117</v>
      </c>
      <c r="C16" s="133"/>
      <c r="D16" s="134"/>
      <c r="E16" s="135"/>
      <c r="F16" s="136"/>
      <c r="G16" s="229">
        <f t="shared" ref="G16:AA16" si="3">SUM(G17:G18)</f>
        <v>5957</v>
      </c>
      <c r="H16" s="229">
        <f t="shared" si="3"/>
        <v>0</v>
      </c>
      <c r="I16" s="229">
        <f t="shared" si="3"/>
        <v>0</v>
      </c>
      <c r="J16" s="229">
        <f t="shared" si="3"/>
        <v>3</v>
      </c>
      <c r="K16" s="229">
        <f t="shared" si="3"/>
        <v>0</v>
      </c>
      <c r="L16" s="229">
        <f t="shared" si="3"/>
        <v>4</v>
      </c>
      <c r="M16" s="229">
        <f t="shared" si="3"/>
        <v>0</v>
      </c>
      <c r="N16" s="229">
        <f t="shared" si="3"/>
        <v>0</v>
      </c>
      <c r="O16" s="229">
        <f t="shared" si="3"/>
        <v>0</v>
      </c>
      <c r="P16" s="229">
        <f t="shared" si="3"/>
        <v>0</v>
      </c>
      <c r="Q16" s="229">
        <f t="shared" si="3"/>
        <v>0</v>
      </c>
      <c r="R16" s="229">
        <f t="shared" si="3"/>
        <v>0</v>
      </c>
      <c r="S16" s="229">
        <f t="shared" si="3"/>
        <v>0</v>
      </c>
      <c r="T16" s="229">
        <f t="shared" si="3"/>
        <v>0</v>
      </c>
      <c r="U16" s="229">
        <f t="shared" si="3"/>
        <v>0</v>
      </c>
      <c r="V16" s="229">
        <f t="shared" si="3"/>
        <v>0</v>
      </c>
      <c r="W16" s="229">
        <f t="shared" si="3"/>
        <v>7</v>
      </c>
      <c r="X16" s="229">
        <f t="shared" si="3"/>
        <v>0</v>
      </c>
      <c r="Y16" s="229">
        <f t="shared" si="3"/>
        <v>0</v>
      </c>
      <c r="Z16" s="229">
        <f t="shared" si="3"/>
        <v>0</v>
      </c>
      <c r="AA16" s="229">
        <f t="shared" si="3"/>
        <v>0</v>
      </c>
      <c r="AB16" s="54"/>
    </row>
    <row r="17" spans="1:28" s="304" customFormat="1" ht="20.100000000000001" customHeight="1">
      <c r="A17" s="153">
        <v>1</v>
      </c>
      <c r="B17" s="153" t="s">
        <v>371</v>
      </c>
      <c r="C17" s="153" t="s">
        <v>811</v>
      </c>
      <c r="D17" s="422" t="s">
        <v>688</v>
      </c>
      <c r="E17" s="203" t="s">
        <v>690</v>
      </c>
      <c r="F17" s="423" t="s">
        <v>676</v>
      </c>
      <c r="G17" s="138">
        <v>2468</v>
      </c>
      <c r="H17" s="138"/>
      <c r="I17" s="138"/>
      <c r="J17" s="138">
        <v>1</v>
      </c>
      <c r="K17" s="138"/>
      <c r="L17" s="138">
        <v>4</v>
      </c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>
        <v>7</v>
      </c>
      <c r="X17" s="138"/>
      <c r="Y17" s="138"/>
      <c r="Z17" s="138"/>
      <c r="AA17" s="178"/>
      <c r="AB17" s="95"/>
    </row>
    <row r="18" spans="1:28" s="304" customFormat="1" ht="20.100000000000001" customHeight="1">
      <c r="A18" s="153">
        <v>2</v>
      </c>
      <c r="B18" s="153" t="s">
        <v>355</v>
      </c>
      <c r="C18" s="153" t="s">
        <v>811</v>
      </c>
      <c r="D18" s="422" t="s">
        <v>689</v>
      </c>
      <c r="E18" s="203" t="s">
        <v>691</v>
      </c>
      <c r="F18" s="423" t="s">
        <v>676</v>
      </c>
      <c r="G18" s="138">
        <v>3489</v>
      </c>
      <c r="H18" s="138"/>
      <c r="I18" s="138"/>
      <c r="J18" s="138">
        <v>2</v>
      </c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78"/>
      <c r="AB18" s="95"/>
    </row>
    <row r="19" spans="1:28" s="303" customFormat="1" ht="20.100000000000001" customHeight="1">
      <c r="A19" s="133">
        <f>COUNT(A20:A21)</f>
        <v>2</v>
      </c>
      <c r="B19" s="133" t="s">
        <v>116</v>
      </c>
      <c r="C19" s="133"/>
      <c r="D19" s="134"/>
      <c r="E19" s="135"/>
      <c r="F19" s="136"/>
      <c r="G19" s="229">
        <f t="shared" ref="G19:AA19" si="4">SUM(G20:G21)</f>
        <v>74294</v>
      </c>
      <c r="H19" s="229">
        <f t="shared" si="4"/>
        <v>0</v>
      </c>
      <c r="I19" s="229">
        <f t="shared" si="4"/>
        <v>0</v>
      </c>
      <c r="J19" s="229">
        <f t="shared" si="4"/>
        <v>2</v>
      </c>
      <c r="K19" s="229">
        <f t="shared" si="4"/>
        <v>1</v>
      </c>
      <c r="L19" s="229">
        <f t="shared" si="4"/>
        <v>0</v>
      </c>
      <c r="M19" s="229">
        <f t="shared" si="4"/>
        <v>6</v>
      </c>
      <c r="N19" s="229">
        <f t="shared" si="4"/>
        <v>0</v>
      </c>
      <c r="O19" s="229">
        <f t="shared" si="4"/>
        <v>0</v>
      </c>
      <c r="P19" s="229">
        <f t="shared" si="4"/>
        <v>0</v>
      </c>
      <c r="Q19" s="229">
        <f t="shared" si="4"/>
        <v>0</v>
      </c>
      <c r="R19" s="229">
        <f t="shared" si="4"/>
        <v>1</v>
      </c>
      <c r="S19" s="229">
        <f t="shared" si="4"/>
        <v>1</v>
      </c>
      <c r="T19" s="229">
        <f t="shared" si="4"/>
        <v>1</v>
      </c>
      <c r="U19" s="229">
        <f t="shared" si="4"/>
        <v>0</v>
      </c>
      <c r="V19" s="229">
        <f t="shared" si="4"/>
        <v>0</v>
      </c>
      <c r="W19" s="229">
        <f t="shared" si="4"/>
        <v>0</v>
      </c>
      <c r="X19" s="229">
        <f t="shared" si="4"/>
        <v>0</v>
      </c>
      <c r="Y19" s="229">
        <f t="shared" si="4"/>
        <v>0</v>
      </c>
      <c r="Z19" s="229">
        <f t="shared" si="4"/>
        <v>0</v>
      </c>
      <c r="AA19" s="229">
        <f t="shared" si="4"/>
        <v>0</v>
      </c>
      <c r="AB19" s="54"/>
    </row>
    <row r="20" spans="1:28" s="302" customFormat="1" ht="20.100000000000001" customHeight="1">
      <c r="A20" s="153">
        <v>1</v>
      </c>
      <c r="B20" s="160" t="s">
        <v>375</v>
      </c>
      <c r="C20" s="198"/>
      <c r="D20" s="435" t="s">
        <v>582</v>
      </c>
      <c r="E20" s="190" t="s">
        <v>681</v>
      </c>
      <c r="F20" s="193">
        <v>2018</v>
      </c>
      <c r="G20" s="138">
        <v>22967</v>
      </c>
      <c r="H20" s="231"/>
      <c r="I20" s="231"/>
      <c r="J20" s="231"/>
      <c r="K20" s="231"/>
      <c r="L20" s="231"/>
      <c r="M20" s="231"/>
      <c r="N20" s="231"/>
      <c r="O20" s="231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436"/>
      <c r="AA20" s="179"/>
      <c r="AB20" s="50"/>
    </row>
    <row r="21" spans="1:28" s="302" customFormat="1" ht="20.100000000000001" customHeight="1">
      <c r="A21" s="153">
        <v>2</v>
      </c>
      <c r="B21" s="160" t="s">
        <v>414</v>
      </c>
      <c r="C21" s="153"/>
      <c r="D21" s="143" t="s">
        <v>415</v>
      </c>
      <c r="E21" s="142" t="s">
        <v>682</v>
      </c>
      <c r="F21" s="193">
        <v>2020</v>
      </c>
      <c r="G21" s="138">
        <v>51327</v>
      </c>
      <c r="H21" s="231"/>
      <c r="I21" s="231"/>
      <c r="J21" s="231">
        <v>2</v>
      </c>
      <c r="K21" s="231">
        <v>1</v>
      </c>
      <c r="L21" s="231"/>
      <c r="M21" s="231">
        <v>6</v>
      </c>
      <c r="N21" s="231"/>
      <c r="O21" s="231"/>
      <c r="P21" s="231"/>
      <c r="Q21" s="231"/>
      <c r="R21" s="231">
        <v>1</v>
      </c>
      <c r="S21" s="231">
        <v>1</v>
      </c>
      <c r="T21" s="231">
        <v>1</v>
      </c>
      <c r="U21" s="231"/>
      <c r="V21" s="231"/>
      <c r="W21" s="231"/>
      <c r="X21" s="231"/>
      <c r="Y21" s="231"/>
      <c r="Z21" s="436"/>
      <c r="AA21" s="50"/>
      <c r="AB21" s="50"/>
    </row>
    <row r="22" spans="1:28" s="303" customFormat="1" ht="20.100000000000001" customHeight="1">
      <c r="A22" s="133">
        <f>COUNT(A23:A23)</f>
        <v>0</v>
      </c>
      <c r="B22" s="133" t="s">
        <v>222</v>
      </c>
      <c r="C22" s="133"/>
      <c r="D22" s="134"/>
      <c r="E22" s="135"/>
      <c r="F22" s="136"/>
      <c r="G22" s="229">
        <f t="shared" ref="G22:AA22" si="5">SUM(G23:G23)</f>
        <v>0</v>
      </c>
      <c r="H22" s="229">
        <f t="shared" si="5"/>
        <v>0</v>
      </c>
      <c r="I22" s="229">
        <f t="shared" si="5"/>
        <v>0</v>
      </c>
      <c r="J22" s="229">
        <f t="shared" si="5"/>
        <v>0</v>
      </c>
      <c r="K22" s="229">
        <f t="shared" si="5"/>
        <v>0</v>
      </c>
      <c r="L22" s="229">
        <f t="shared" si="5"/>
        <v>0</v>
      </c>
      <c r="M22" s="229">
        <f t="shared" si="5"/>
        <v>0</v>
      </c>
      <c r="N22" s="229">
        <f t="shared" si="5"/>
        <v>0</v>
      </c>
      <c r="O22" s="229">
        <f t="shared" si="5"/>
        <v>0</v>
      </c>
      <c r="P22" s="229">
        <f t="shared" si="5"/>
        <v>0</v>
      </c>
      <c r="Q22" s="229">
        <f t="shared" si="5"/>
        <v>0</v>
      </c>
      <c r="R22" s="229">
        <f t="shared" si="5"/>
        <v>0</v>
      </c>
      <c r="S22" s="229">
        <f t="shared" si="5"/>
        <v>0</v>
      </c>
      <c r="T22" s="229">
        <f t="shared" si="5"/>
        <v>0</v>
      </c>
      <c r="U22" s="229">
        <f t="shared" si="5"/>
        <v>0</v>
      </c>
      <c r="V22" s="229">
        <f t="shared" si="5"/>
        <v>0</v>
      </c>
      <c r="W22" s="229">
        <f t="shared" si="5"/>
        <v>0</v>
      </c>
      <c r="X22" s="229">
        <f t="shared" si="5"/>
        <v>0</v>
      </c>
      <c r="Y22" s="229">
        <f t="shared" si="5"/>
        <v>0</v>
      </c>
      <c r="Z22" s="229">
        <f t="shared" si="5"/>
        <v>0</v>
      </c>
      <c r="AA22" s="437">
        <f t="shared" si="5"/>
        <v>0</v>
      </c>
      <c r="AB22" s="54"/>
    </row>
    <row r="23" spans="1:28" s="303" customFormat="1" ht="20.25" customHeight="1">
      <c r="A23" s="63"/>
      <c r="B23" s="152"/>
      <c r="C23" s="152"/>
      <c r="D23" s="201"/>
      <c r="E23" s="202"/>
      <c r="F23" s="152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152"/>
      <c r="AB23" s="54"/>
    </row>
    <row r="24" spans="1:28" s="303" customFormat="1" ht="20.100000000000001" customHeight="1">
      <c r="A24" s="150">
        <f>COUNT(A25:A25)</f>
        <v>0</v>
      </c>
      <c r="B24" s="150" t="s">
        <v>243</v>
      </c>
      <c r="C24" s="150"/>
      <c r="D24" s="151"/>
      <c r="E24" s="51"/>
      <c r="F24" s="52"/>
      <c r="G24" s="148">
        <f t="shared" ref="G24:AA24" si="6">SUM(G25:G25)</f>
        <v>0</v>
      </c>
      <c r="H24" s="148">
        <f t="shared" si="6"/>
        <v>0</v>
      </c>
      <c r="I24" s="148">
        <f t="shared" si="6"/>
        <v>0</v>
      </c>
      <c r="J24" s="148">
        <f t="shared" si="6"/>
        <v>0</v>
      </c>
      <c r="K24" s="148">
        <f t="shared" si="6"/>
        <v>0</v>
      </c>
      <c r="L24" s="148">
        <f t="shared" si="6"/>
        <v>0</v>
      </c>
      <c r="M24" s="148">
        <f t="shared" si="6"/>
        <v>0</v>
      </c>
      <c r="N24" s="148">
        <f t="shared" si="6"/>
        <v>0</v>
      </c>
      <c r="O24" s="148">
        <f t="shared" si="6"/>
        <v>0</v>
      </c>
      <c r="P24" s="148">
        <f t="shared" si="6"/>
        <v>0</v>
      </c>
      <c r="Q24" s="148">
        <f t="shared" si="6"/>
        <v>0</v>
      </c>
      <c r="R24" s="148">
        <f t="shared" si="6"/>
        <v>0</v>
      </c>
      <c r="S24" s="148">
        <f t="shared" si="6"/>
        <v>0</v>
      </c>
      <c r="T24" s="148">
        <f t="shared" si="6"/>
        <v>0</v>
      </c>
      <c r="U24" s="148">
        <f t="shared" si="6"/>
        <v>0</v>
      </c>
      <c r="V24" s="148">
        <f t="shared" si="6"/>
        <v>0</v>
      </c>
      <c r="W24" s="148">
        <f t="shared" si="6"/>
        <v>0</v>
      </c>
      <c r="X24" s="148">
        <f t="shared" si="6"/>
        <v>0</v>
      </c>
      <c r="Y24" s="148">
        <f t="shared" si="6"/>
        <v>0</v>
      </c>
      <c r="Z24" s="148">
        <f t="shared" si="6"/>
        <v>0</v>
      </c>
      <c r="AA24" s="168">
        <f t="shared" si="6"/>
        <v>0</v>
      </c>
      <c r="AB24" s="54"/>
    </row>
    <row r="25" spans="1:28" s="303" customFormat="1" ht="20.25" customHeight="1">
      <c r="A25" s="63"/>
      <c r="B25" s="152"/>
      <c r="C25" s="152"/>
      <c r="D25" s="201"/>
      <c r="E25" s="202"/>
      <c r="F25" s="152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152"/>
      <c r="AB25" s="54"/>
    </row>
    <row r="26" spans="1:28" s="303" customFormat="1" ht="20.100000000000001" customHeight="1">
      <c r="A26" s="150">
        <f>COUNT(A27:A27)</f>
        <v>0</v>
      </c>
      <c r="B26" s="150" t="s">
        <v>327</v>
      </c>
      <c r="C26" s="150"/>
      <c r="D26" s="151"/>
      <c r="E26" s="51"/>
      <c r="F26" s="52"/>
      <c r="G26" s="148">
        <f t="shared" ref="G26:AA26" si="7">SUM(G27:G27)</f>
        <v>0</v>
      </c>
      <c r="H26" s="148">
        <f t="shared" si="7"/>
        <v>0</v>
      </c>
      <c r="I26" s="148">
        <f t="shared" si="7"/>
        <v>0</v>
      </c>
      <c r="J26" s="148">
        <f t="shared" si="7"/>
        <v>0</v>
      </c>
      <c r="K26" s="148">
        <f t="shared" si="7"/>
        <v>0</v>
      </c>
      <c r="L26" s="148">
        <f t="shared" si="7"/>
        <v>0</v>
      </c>
      <c r="M26" s="148">
        <f t="shared" si="7"/>
        <v>0</v>
      </c>
      <c r="N26" s="148">
        <f t="shared" si="7"/>
        <v>0</v>
      </c>
      <c r="O26" s="148">
        <f t="shared" si="7"/>
        <v>0</v>
      </c>
      <c r="P26" s="148">
        <f t="shared" si="7"/>
        <v>0</v>
      </c>
      <c r="Q26" s="148">
        <f t="shared" si="7"/>
        <v>0</v>
      </c>
      <c r="R26" s="148">
        <f t="shared" si="7"/>
        <v>0</v>
      </c>
      <c r="S26" s="148">
        <f t="shared" si="7"/>
        <v>0</v>
      </c>
      <c r="T26" s="148">
        <f t="shared" si="7"/>
        <v>0</v>
      </c>
      <c r="U26" s="148">
        <f t="shared" si="7"/>
        <v>0</v>
      </c>
      <c r="V26" s="148">
        <f t="shared" si="7"/>
        <v>0</v>
      </c>
      <c r="W26" s="148">
        <f t="shared" si="7"/>
        <v>0</v>
      </c>
      <c r="X26" s="148">
        <f t="shared" si="7"/>
        <v>0</v>
      </c>
      <c r="Y26" s="148">
        <f t="shared" si="7"/>
        <v>0</v>
      </c>
      <c r="Z26" s="148">
        <f t="shared" si="7"/>
        <v>0</v>
      </c>
      <c r="AA26" s="168">
        <f t="shared" si="7"/>
        <v>0</v>
      </c>
      <c r="AB26" s="54"/>
    </row>
    <row r="27" spans="1:28" s="303" customFormat="1" ht="20.25" customHeight="1">
      <c r="A27" s="63"/>
      <c r="B27" s="152"/>
      <c r="C27" s="152"/>
      <c r="D27" s="201"/>
      <c r="E27" s="202"/>
      <c r="F27" s="152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152"/>
      <c r="AB27" s="54"/>
    </row>
    <row r="28" spans="1:28" s="303" customFormat="1" ht="20.100000000000001" customHeight="1">
      <c r="A28" s="150">
        <f>COUNT(A29:A29)</f>
        <v>0</v>
      </c>
      <c r="B28" s="150" t="s">
        <v>246</v>
      </c>
      <c r="C28" s="150"/>
      <c r="D28" s="151"/>
      <c r="E28" s="51"/>
      <c r="F28" s="52"/>
      <c r="G28" s="148">
        <f t="shared" ref="G28:AA28" si="8">SUM(G29:G29)</f>
        <v>0</v>
      </c>
      <c r="H28" s="148">
        <f t="shared" si="8"/>
        <v>0</v>
      </c>
      <c r="I28" s="148">
        <f t="shared" si="8"/>
        <v>0</v>
      </c>
      <c r="J28" s="148">
        <f t="shared" si="8"/>
        <v>0</v>
      </c>
      <c r="K28" s="148">
        <f t="shared" si="8"/>
        <v>0</v>
      </c>
      <c r="L28" s="148">
        <f t="shared" si="8"/>
        <v>0</v>
      </c>
      <c r="M28" s="148">
        <f t="shared" si="8"/>
        <v>0</v>
      </c>
      <c r="N28" s="148">
        <f t="shared" si="8"/>
        <v>0</v>
      </c>
      <c r="O28" s="148">
        <f t="shared" si="8"/>
        <v>0</v>
      </c>
      <c r="P28" s="148">
        <f t="shared" si="8"/>
        <v>0</v>
      </c>
      <c r="Q28" s="148">
        <f t="shared" si="8"/>
        <v>0</v>
      </c>
      <c r="R28" s="148">
        <f t="shared" si="8"/>
        <v>0</v>
      </c>
      <c r="S28" s="148">
        <f t="shared" si="8"/>
        <v>0</v>
      </c>
      <c r="T28" s="148">
        <f t="shared" si="8"/>
        <v>0</v>
      </c>
      <c r="U28" s="148">
        <f t="shared" si="8"/>
        <v>0</v>
      </c>
      <c r="V28" s="148">
        <f t="shared" si="8"/>
        <v>0</v>
      </c>
      <c r="W28" s="148">
        <f t="shared" si="8"/>
        <v>0</v>
      </c>
      <c r="X28" s="148">
        <f t="shared" si="8"/>
        <v>0</v>
      </c>
      <c r="Y28" s="148">
        <f t="shared" si="8"/>
        <v>0</v>
      </c>
      <c r="Z28" s="148">
        <f t="shared" si="8"/>
        <v>0</v>
      </c>
      <c r="AA28" s="168">
        <f t="shared" si="8"/>
        <v>0</v>
      </c>
      <c r="AB28" s="54"/>
    </row>
    <row r="29" spans="1:28" s="303" customFormat="1" ht="20.25" customHeight="1">
      <c r="A29" s="63"/>
      <c r="B29" s="152"/>
      <c r="C29" s="152"/>
      <c r="D29" s="201"/>
      <c r="E29" s="202"/>
      <c r="F29" s="152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152"/>
      <c r="AB29" s="54"/>
    </row>
    <row r="30" spans="1:28" s="303" customFormat="1" ht="20.100000000000001" customHeight="1">
      <c r="A30" s="150">
        <f>COUNT(A31)</f>
        <v>0</v>
      </c>
      <c r="B30" s="150" t="s">
        <v>235</v>
      </c>
      <c r="C30" s="150"/>
      <c r="D30" s="151"/>
      <c r="E30" s="51"/>
      <c r="F30" s="52"/>
      <c r="G30" s="148">
        <f t="shared" ref="G30:Z30" si="9">G31</f>
        <v>0</v>
      </c>
      <c r="H30" s="148">
        <f t="shared" si="9"/>
        <v>0</v>
      </c>
      <c r="I30" s="148">
        <f t="shared" si="9"/>
        <v>0</v>
      </c>
      <c r="J30" s="148">
        <f t="shared" si="9"/>
        <v>0</v>
      </c>
      <c r="K30" s="148">
        <f t="shared" si="9"/>
        <v>0</v>
      </c>
      <c r="L30" s="148">
        <f t="shared" si="9"/>
        <v>0</v>
      </c>
      <c r="M30" s="148">
        <f t="shared" si="9"/>
        <v>0</v>
      </c>
      <c r="N30" s="148">
        <f t="shared" si="9"/>
        <v>0</v>
      </c>
      <c r="O30" s="148">
        <f t="shared" si="9"/>
        <v>0</v>
      </c>
      <c r="P30" s="148">
        <f t="shared" si="9"/>
        <v>0</v>
      </c>
      <c r="Q30" s="148">
        <f t="shared" si="9"/>
        <v>0</v>
      </c>
      <c r="R30" s="148">
        <f t="shared" si="9"/>
        <v>0</v>
      </c>
      <c r="S30" s="148">
        <f t="shared" si="9"/>
        <v>0</v>
      </c>
      <c r="T30" s="148">
        <f t="shared" si="9"/>
        <v>0</v>
      </c>
      <c r="U30" s="148">
        <f t="shared" si="9"/>
        <v>0</v>
      </c>
      <c r="V30" s="148">
        <f t="shared" si="9"/>
        <v>0</v>
      </c>
      <c r="W30" s="148">
        <f t="shared" si="9"/>
        <v>0</v>
      </c>
      <c r="X30" s="148">
        <f t="shared" si="9"/>
        <v>0</v>
      </c>
      <c r="Y30" s="148">
        <f t="shared" si="9"/>
        <v>0</v>
      </c>
      <c r="Z30" s="148">
        <f t="shared" si="9"/>
        <v>0</v>
      </c>
      <c r="AA30" s="53"/>
      <c r="AB30" s="54"/>
    </row>
    <row r="31" spans="1:28" s="302" customFormat="1" ht="20.100000000000001" customHeight="1">
      <c r="A31" s="68"/>
      <c r="B31" s="152"/>
      <c r="C31" s="152"/>
      <c r="D31" s="157"/>
      <c r="E31" s="157"/>
      <c r="F31" s="69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64"/>
      <c r="AB31" s="50"/>
    </row>
    <row r="32" spans="1:28" s="303" customFormat="1" ht="20.100000000000001" customHeight="1">
      <c r="A32" s="150">
        <f>COUNT(A33:A33)</f>
        <v>0</v>
      </c>
      <c r="B32" s="150" t="s">
        <v>236</v>
      </c>
      <c r="C32" s="150"/>
      <c r="D32" s="151"/>
      <c r="E32" s="51"/>
      <c r="F32" s="52"/>
      <c r="G32" s="148">
        <f t="shared" ref="G32:Z32" si="10">G33</f>
        <v>0</v>
      </c>
      <c r="H32" s="148">
        <f t="shared" si="10"/>
        <v>0</v>
      </c>
      <c r="I32" s="148">
        <f t="shared" si="10"/>
        <v>0</v>
      </c>
      <c r="J32" s="148">
        <f t="shared" si="10"/>
        <v>0</v>
      </c>
      <c r="K32" s="148">
        <f t="shared" si="10"/>
        <v>0</v>
      </c>
      <c r="L32" s="148">
        <f t="shared" si="10"/>
        <v>0</v>
      </c>
      <c r="M32" s="148">
        <f t="shared" si="10"/>
        <v>0</v>
      </c>
      <c r="N32" s="148">
        <f t="shared" si="10"/>
        <v>0</v>
      </c>
      <c r="O32" s="148">
        <f t="shared" si="10"/>
        <v>0</v>
      </c>
      <c r="P32" s="148">
        <f t="shared" si="10"/>
        <v>0</v>
      </c>
      <c r="Q32" s="148">
        <f t="shared" si="10"/>
        <v>0</v>
      </c>
      <c r="R32" s="148">
        <f t="shared" si="10"/>
        <v>0</v>
      </c>
      <c r="S32" s="148">
        <f t="shared" si="10"/>
        <v>0</v>
      </c>
      <c r="T32" s="148">
        <f t="shared" si="10"/>
        <v>0</v>
      </c>
      <c r="U32" s="148">
        <f t="shared" si="10"/>
        <v>0</v>
      </c>
      <c r="V32" s="148">
        <f t="shared" si="10"/>
        <v>0</v>
      </c>
      <c r="W32" s="148">
        <f t="shared" si="10"/>
        <v>0</v>
      </c>
      <c r="X32" s="148">
        <f t="shared" si="10"/>
        <v>0</v>
      </c>
      <c r="Y32" s="148">
        <f t="shared" si="10"/>
        <v>0</v>
      </c>
      <c r="Z32" s="148">
        <f t="shared" si="10"/>
        <v>0</v>
      </c>
      <c r="AA32" s="53"/>
      <c r="AB32" s="54"/>
    </row>
    <row r="33" spans="1:28" s="302" customFormat="1" ht="20.100000000000001" customHeight="1">
      <c r="A33" s="152"/>
      <c r="B33" s="152"/>
      <c r="C33" s="152"/>
      <c r="D33" s="70"/>
      <c r="E33" s="59"/>
      <c r="F33" s="60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61"/>
      <c r="AB33" s="50"/>
    </row>
    <row r="34" spans="1:28" s="303" customFormat="1" ht="20.100000000000001" customHeight="1">
      <c r="A34" s="150">
        <f>COUNT(A35)</f>
        <v>0</v>
      </c>
      <c r="B34" s="150" t="s">
        <v>118</v>
      </c>
      <c r="C34" s="150"/>
      <c r="D34" s="151"/>
      <c r="E34" s="51"/>
      <c r="F34" s="52"/>
      <c r="G34" s="148">
        <f t="shared" ref="G34:AA34" si="11">SUM(G3)</f>
        <v>0</v>
      </c>
      <c r="H34" s="148">
        <f t="shared" si="11"/>
        <v>0</v>
      </c>
      <c r="I34" s="148">
        <f t="shared" si="11"/>
        <v>0</v>
      </c>
      <c r="J34" s="148">
        <f t="shared" si="11"/>
        <v>0</v>
      </c>
      <c r="K34" s="148">
        <f t="shared" si="11"/>
        <v>0</v>
      </c>
      <c r="L34" s="148">
        <f t="shared" si="11"/>
        <v>0</v>
      </c>
      <c r="M34" s="148">
        <f t="shared" si="11"/>
        <v>0</v>
      </c>
      <c r="N34" s="148">
        <f t="shared" si="11"/>
        <v>0</v>
      </c>
      <c r="O34" s="148">
        <f t="shared" si="11"/>
        <v>0</v>
      </c>
      <c r="P34" s="148">
        <f t="shared" si="11"/>
        <v>0</v>
      </c>
      <c r="Q34" s="148">
        <f t="shared" si="11"/>
        <v>0</v>
      </c>
      <c r="R34" s="148">
        <f t="shared" si="11"/>
        <v>0</v>
      </c>
      <c r="S34" s="148">
        <f t="shared" si="11"/>
        <v>0</v>
      </c>
      <c r="T34" s="148">
        <f t="shared" si="11"/>
        <v>0</v>
      </c>
      <c r="U34" s="148">
        <f t="shared" si="11"/>
        <v>0</v>
      </c>
      <c r="V34" s="148">
        <f t="shared" si="11"/>
        <v>0</v>
      </c>
      <c r="W34" s="148">
        <f t="shared" si="11"/>
        <v>0</v>
      </c>
      <c r="X34" s="148">
        <f t="shared" si="11"/>
        <v>0</v>
      </c>
      <c r="Y34" s="148">
        <f t="shared" si="11"/>
        <v>0</v>
      </c>
      <c r="Z34" s="148">
        <f t="shared" si="11"/>
        <v>0</v>
      </c>
      <c r="AA34" s="148">
        <f t="shared" si="11"/>
        <v>0</v>
      </c>
      <c r="AB34" s="54"/>
    </row>
    <row r="35" spans="1:28" s="302" customFormat="1" ht="20.100000000000001" customHeight="1">
      <c r="A35" s="68"/>
      <c r="B35" s="152"/>
      <c r="C35" s="152"/>
      <c r="D35" s="157"/>
      <c r="E35" s="157"/>
      <c r="F35" s="69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64"/>
      <c r="AB35" s="50"/>
    </row>
    <row r="36" spans="1:28" s="303" customFormat="1" ht="20.100000000000001" customHeight="1">
      <c r="A36" s="133">
        <f>COUNT(A37:A68)</f>
        <v>32</v>
      </c>
      <c r="B36" s="133" t="s">
        <v>237</v>
      </c>
      <c r="C36" s="133"/>
      <c r="D36" s="134"/>
      <c r="E36" s="135"/>
      <c r="F36" s="136"/>
      <c r="G36" s="229">
        <f>SUM(G37:G68)</f>
        <v>200265.51</v>
      </c>
      <c r="H36" s="229">
        <f t="shared" ref="H36:AA36" si="12">SUM(H37:H68)</f>
        <v>0</v>
      </c>
      <c r="I36" s="229">
        <f t="shared" si="12"/>
        <v>0</v>
      </c>
      <c r="J36" s="229">
        <f t="shared" si="12"/>
        <v>0</v>
      </c>
      <c r="K36" s="229">
        <f t="shared" si="12"/>
        <v>0</v>
      </c>
      <c r="L36" s="229">
        <f t="shared" si="12"/>
        <v>0</v>
      </c>
      <c r="M36" s="229">
        <f t="shared" si="12"/>
        <v>52</v>
      </c>
      <c r="N36" s="229">
        <f t="shared" si="12"/>
        <v>2</v>
      </c>
      <c r="O36" s="229">
        <f t="shared" si="12"/>
        <v>0</v>
      </c>
      <c r="P36" s="229">
        <f t="shared" si="12"/>
        <v>0</v>
      </c>
      <c r="Q36" s="229">
        <f t="shared" si="12"/>
        <v>0</v>
      </c>
      <c r="R36" s="229">
        <f t="shared" si="12"/>
        <v>0</v>
      </c>
      <c r="S36" s="229">
        <f t="shared" si="12"/>
        <v>0</v>
      </c>
      <c r="T36" s="229">
        <f t="shared" si="12"/>
        <v>0</v>
      </c>
      <c r="U36" s="229">
        <f t="shared" si="12"/>
        <v>0</v>
      </c>
      <c r="V36" s="229">
        <f t="shared" si="12"/>
        <v>0</v>
      </c>
      <c r="W36" s="229">
        <f t="shared" si="12"/>
        <v>135</v>
      </c>
      <c r="X36" s="229">
        <f t="shared" si="12"/>
        <v>0</v>
      </c>
      <c r="Y36" s="229">
        <f t="shared" si="12"/>
        <v>0</v>
      </c>
      <c r="Z36" s="229">
        <f t="shared" si="12"/>
        <v>0</v>
      </c>
      <c r="AA36" s="229">
        <f t="shared" si="12"/>
        <v>0</v>
      </c>
      <c r="AB36" s="54"/>
    </row>
    <row r="37" spans="1:28" s="302" customFormat="1" ht="20.100000000000001" customHeight="1">
      <c r="A37" s="257">
        <v>1</v>
      </c>
      <c r="B37" s="257" t="s">
        <v>356</v>
      </c>
      <c r="C37" s="312"/>
      <c r="D37" s="258" t="s">
        <v>501</v>
      </c>
      <c r="E37" s="258" t="s">
        <v>572</v>
      </c>
      <c r="F37" s="384">
        <v>2020</v>
      </c>
      <c r="G37" s="426">
        <v>28532</v>
      </c>
      <c r="H37" s="385"/>
      <c r="I37" s="385"/>
      <c r="J37" s="385"/>
      <c r="K37" s="427"/>
      <c r="L37" s="427"/>
      <c r="M37" s="427"/>
      <c r="N37" s="427"/>
      <c r="O37" s="427"/>
      <c r="P37" s="427"/>
      <c r="Q37" s="427"/>
      <c r="R37" s="427"/>
      <c r="S37" s="427"/>
      <c r="T37" s="427"/>
      <c r="U37" s="427"/>
      <c r="V37" s="427"/>
      <c r="W37" s="427">
        <v>10</v>
      </c>
      <c r="X37" s="427"/>
      <c r="Y37" s="427"/>
      <c r="Z37" s="427"/>
      <c r="AA37" s="257"/>
      <c r="AB37" s="50"/>
    </row>
    <row r="38" spans="1:28" s="302" customFormat="1" ht="20.100000000000001" customHeight="1">
      <c r="A38" s="164">
        <v>2</v>
      </c>
      <c r="B38" s="164" t="s">
        <v>851</v>
      </c>
      <c r="C38" s="153"/>
      <c r="D38" s="251" t="s">
        <v>852</v>
      </c>
      <c r="E38" s="251" t="s">
        <v>1011</v>
      </c>
      <c r="F38" s="140">
        <v>2023</v>
      </c>
      <c r="G38" s="424">
        <v>36080.18</v>
      </c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164" t="s">
        <v>811</v>
      </c>
      <c r="AB38" s="308"/>
    </row>
    <row r="39" spans="1:28" s="302" customFormat="1" ht="20.100000000000001" customHeight="1">
      <c r="A39" s="153">
        <v>3</v>
      </c>
      <c r="B39" s="153" t="s">
        <v>566</v>
      </c>
      <c r="C39" s="153"/>
      <c r="D39" s="251" t="s">
        <v>569</v>
      </c>
      <c r="E39" s="251" t="s">
        <v>573</v>
      </c>
      <c r="F39" s="140">
        <v>2020</v>
      </c>
      <c r="G39" s="424">
        <v>440</v>
      </c>
      <c r="H39" s="255"/>
      <c r="I39" s="255"/>
      <c r="J39" s="255"/>
      <c r="K39" s="255"/>
      <c r="L39" s="255"/>
      <c r="M39" s="255">
        <v>2</v>
      </c>
      <c r="N39" s="255">
        <v>2</v>
      </c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164"/>
      <c r="AB39" s="50"/>
    </row>
    <row r="40" spans="1:28" s="307" customFormat="1" ht="20.100000000000001" customHeight="1">
      <c r="A40" s="312">
        <v>4</v>
      </c>
      <c r="B40" s="153" t="s">
        <v>566</v>
      </c>
      <c r="C40" s="153"/>
      <c r="D40" s="251" t="s">
        <v>569</v>
      </c>
      <c r="E40" s="251" t="s">
        <v>846</v>
      </c>
      <c r="F40" s="140">
        <v>2023</v>
      </c>
      <c r="G40" s="424">
        <v>436.4</v>
      </c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164"/>
      <c r="AB40" s="256"/>
    </row>
    <row r="41" spans="1:28" s="304" customFormat="1" ht="19.5" customHeight="1">
      <c r="A41" s="312">
        <v>5</v>
      </c>
      <c r="B41" s="153" t="s">
        <v>361</v>
      </c>
      <c r="C41" s="153"/>
      <c r="D41" s="251" t="s">
        <v>578</v>
      </c>
      <c r="E41" s="159" t="s">
        <v>831</v>
      </c>
      <c r="F41" s="140">
        <v>2020</v>
      </c>
      <c r="G41" s="429">
        <v>435</v>
      </c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91"/>
      <c r="AB41" s="95"/>
    </row>
    <row r="42" spans="1:28" s="306" customFormat="1" ht="19.5" customHeight="1">
      <c r="A42" s="312">
        <v>6</v>
      </c>
      <c r="B42" s="153" t="s">
        <v>361</v>
      </c>
      <c r="C42" s="153"/>
      <c r="D42" s="251" t="s">
        <v>578</v>
      </c>
      <c r="E42" s="159" t="s">
        <v>847</v>
      </c>
      <c r="F42" s="140">
        <v>2023</v>
      </c>
      <c r="G42" s="429">
        <v>434.62</v>
      </c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91"/>
      <c r="AB42" s="173"/>
    </row>
    <row r="43" spans="1:28" s="304" customFormat="1" ht="20.100000000000001" customHeight="1">
      <c r="A43" s="312">
        <v>7</v>
      </c>
      <c r="B43" s="153" t="s">
        <v>577</v>
      </c>
      <c r="C43" s="153"/>
      <c r="D43" s="251" t="s">
        <v>579</v>
      </c>
      <c r="E43" s="159" t="s">
        <v>580</v>
      </c>
      <c r="F43" s="140">
        <v>2020</v>
      </c>
      <c r="G43" s="429">
        <v>435</v>
      </c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91"/>
      <c r="AB43" s="95"/>
    </row>
    <row r="44" spans="1:28" s="306" customFormat="1" ht="20.100000000000001" customHeight="1">
      <c r="A44" s="312">
        <v>8</v>
      </c>
      <c r="B44" s="153" t="s">
        <v>577</v>
      </c>
      <c r="C44" s="153"/>
      <c r="D44" s="251" t="s">
        <v>579</v>
      </c>
      <c r="E44" s="159" t="s">
        <v>848</v>
      </c>
      <c r="F44" s="140">
        <v>2023</v>
      </c>
      <c r="G44" s="429">
        <v>434.62</v>
      </c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91"/>
      <c r="AB44" s="173"/>
    </row>
    <row r="45" spans="1:28" s="304" customFormat="1" ht="20.100000000000001" customHeight="1">
      <c r="A45" s="312">
        <v>9</v>
      </c>
      <c r="B45" s="153" t="s">
        <v>362</v>
      </c>
      <c r="C45" s="153"/>
      <c r="D45" s="251" t="s">
        <v>828</v>
      </c>
      <c r="E45" s="159" t="s">
        <v>581</v>
      </c>
      <c r="F45" s="140">
        <v>2020</v>
      </c>
      <c r="G45" s="429">
        <v>384</v>
      </c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91"/>
      <c r="AB45" s="95"/>
    </row>
    <row r="46" spans="1:28" s="306" customFormat="1" ht="20.100000000000001" customHeight="1">
      <c r="A46" s="312">
        <v>10</v>
      </c>
      <c r="B46" s="153" t="s">
        <v>362</v>
      </c>
      <c r="C46" s="153"/>
      <c r="D46" s="251" t="s">
        <v>828</v>
      </c>
      <c r="E46" s="159" t="s">
        <v>849</v>
      </c>
      <c r="F46" s="140">
        <v>2023</v>
      </c>
      <c r="G46" s="429">
        <v>384.25</v>
      </c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91"/>
      <c r="AB46" s="173"/>
    </row>
    <row r="47" spans="1:28" s="302" customFormat="1" ht="20.100000000000001" customHeight="1">
      <c r="A47" s="312">
        <v>11</v>
      </c>
      <c r="B47" s="164" t="s">
        <v>837</v>
      </c>
      <c r="C47" s="153"/>
      <c r="D47" s="251" t="s">
        <v>507</v>
      </c>
      <c r="E47" s="438" t="s">
        <v>1053</v>
      </c>
      <c r="F47" s="140">
        <v>2019</v>
      </c>
      <c r="G47" s="429">
        <v>40521</v>
      </c>
      <c r="H47" s="138"/>
      <c r="I47" s="138"/>
      <c r="J47" s="138"/>
      <c r="K47" s="138"/>
      <c r="L47" s="138"/>
      <c r="M47" s="138">
        <v>12</v>
      </c>
      <c r="N47" s="138"/>
      <c r="O47" s="138"/>
      <c r="P47" s="138"/>
      <c r="Q47" s="138"/>
      <c r="R47" s="138"/>
      <c r="S47" s="138"/>
      <c r="T47" s="138"/>
      <c r="U47" s="138"/>
      <c r="V47" s="138"/>
      <c r="W47" s="138">
        <v>23</v>
      </c>
      <c r="X47" s="138"/>
      <c r="Y47" s="138"/>
      <c r="Z47" s="138"/>
      <c r="AA47" s="191" t="s">
        <v>352</v>
      </c>
      <c r="AB47" s="50"/>
    </row>
    <row r="48" spans="1:28" s="302" customFormat="1" ht="19.5" customHeight="1">
      <c r="A48" s="312">
        <v>12</v>
      </c>
      <c r="B48" s="164" t="s">
        <v>837</v>
      </c>
      <c r="C48" s="153"/>
      <c r="D48" s="251" t="s">
        <v>507</v>
      </c>
      <c r="E48" s="438" t="s">
        <v>884</v>
      </c>
      <c r="F48" s="140">
        <v>2019</v>
      </c>
      <c r="G48" s="429">
        <v>40521</v>
      </c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91"/>
      <c r="AB48" s="50"/>
    </row>
    <row r="49" spans="1:28" s="302" customFormat="1" ht="20.100000000000001" customHeight="1">
      <c r="A49" s="312">
        <v>13</v>
      </c>
      <c r="B49" s="153" t="s">
        <v>381</v>
      </c>
      <c r="C49" s="153"/>
      <c r="D49" s="251" t="s">
        <v>517</v>
      </c>
      <c r="E49" s="203" t="s">
        <v>439</v>
      </c>
      <c r="F49" s="140">
        <v>2019</v>
      </c>
      <c r="G49" s="429">
        <v>1261.77</v>
      </c>
      <c r="H49" s="138"/>
      <c r="I49" s="138"/>
      <c r="J49" s="138"/>
      <c r="K49" s="138"/>
      <c r="L49" s="138"/>
      <c r="M49" s="138">
        <v>3</v>
      </c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91"/>
      <c r="AB49" s="50"/>
    </row>
    <row r="50" spans="1:28" s="302" customFormat="1" ht="20.100000000000001" customHeight="1">
      <c r="A50" s="312">
        <v>14</v>
      </c>
      <c r="B50" s="153" t="s">
        <v>382</v>
      </c>
      <c r="C50" s="153"/>
      <c r="D50" s="251" t="s">
        <v>498</v>
      </c>
      <c r="E50" s="203" t="s">
        <v>440</v>
      </c>
      <c r="F50" s="140">
        <v>2019</v>
      </c>
      <c r="G50" s="429">
        <v>405</v>
      </c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>
        <v>7</v>
      </c>
      <c r="X50" s="138"/>
      <c r="Y50" s="138"/>
      <c r="Z50" s="138"/>
      <c r="AA50" s="191"/>
      <c r="AB50" s="50"/>
    </row>
    <row r="51" spans="1:28" s="302" customFormat="1" ht="20.100000000000001" customHeight="1">
      <c r="A51" s="312">
        <v>15</v>
      </c>
      <c r="B51" s="153" t="s">
        <v>383</v>
      </c>
      <c r="C51" s="153"/>
      <c r="D51" s="251" t="s">
        <v>499</v>
      </c>
      <c r="E51" s="203" t="s">
        <v>441</v>
      </c>
      <c r="F51" s="140">
        <v>2019</v>
      </c>
      <c r="G51" s="429">
        <v>487</v>
      </c>
      <c r="H51" s="138"/>
      <c r="I51" s="138"/>
      <c r="J51" s="138"/>
      <c r="K51" s="138"/>
      <c r="L51" s="138"/>
      <c r="M51" s="138">
        <v>3</v>
      </c>
      <c r="N51" s="138"/>
      <c r="O51" s="138"/>
      <c r="P51" s="138"/>
      <c r="Q51" s="138"/>
      <c r="R51" s="138"/>
      <c r="S51" s="138"/>
      <c r="T51" s="138"/>
      <c r="U51" s="138"/>
      <c r="V51" s="138"/>
      <c r="W51" s="138">
        <v>9</v>
      </c>
      <c r="X51" s="138"/>
      <c r="Y51" s="138"/>
      <c r="Z51" s="138"/>
      <c r="AA51" s="191"/>
      <c r="AB51" s="50"/>
    </row>
    <row r="52" spans="1:28" s="304" customFormat="1" ht="20.100000000000001" customHeight="1">
      <c r="A52" s="312">
        <v>16</v>
      </c>
      <c r="B52" s="153" t="s">
        <v>384</v>
      </c>
      <c r="C52" s="191" t="s">
        <v>352</v>
      </c>
      <c r="D52" s="251" t="s">
        <v>500</v>
      </c>
      <c r="E52" s="203" t="s">
        <v>442</v>
      </c>
      <c r="F52" s="140">
        <v>2019</v>
      </c>
      <c r="G52" s="429">
        <v>520</v>
      </c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78"/>
      <c r="AB52" s="95"/>
    </row>
    <row r="53" spans="1:28" s="304" customFormat="1" ht="20.100000000000001" customHeight="1">
      <c r="A53" s="312">
        <v>17</v>
      </c>
      <c r="B53" s="153" t="s">
        <v>385</v>
      </c>
      <c r="C53" s="191" t="s">
        <v>352</v>
      </c>
      <c r="D53" s="251" t="s">
        <v>508</v>
      </c>
      <c r="E53" s="203" t="s">
        <v>443</v>
      </c>
      <c r="F53" s="140">
        <v>2019</v>
      </c>
      <c r="G53" s="429">
        <v>445</v>
      </c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78"/>
      <c r="AB53" s="95"/>
    </row>
    <row r="54" spans="1:28" s="304" customFormat="1" ht="20.100000000000001" customHeight="1">
      <c r="A54" s="312">
        <v>18</v>
      </c>
      <c r="B54" s="153" t="s">
        <v>386</v>
      </c>
      <c r="C54" s="191" t="s">
        <v>352</v>
      </c>
      <c r="D54" s="251" t="s">
        <v>509</v>
      </c>
      <c r="E54" s="203" t="s">
        <v>444</v>
      </c>
      <c r="F54" s="140">
        <v>2019</v>
      </c>
      <c r="G54" s="429">
        <v>407</v>
      </c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>
        <v>13</v>
      </c>
      <c r="X54" s="138"/>
      <c r="Y54" s="138"/>
      <c r="Z54" s="138"/>
      <c r="AA54" s="178"/>
      <c r="AB54" s="95"/>
    </row>
    <row r="55" spans="1:28" s="304" customFormat="1" ht="20.100000000000001" customHeight="1">
      <c r="A55" s="312">
        <v>19</v>
      </c>
      <c r="B55" s="153" t="s">
        <v>387</v>
      </c>
      <c r="C55" s="191" t="s">
        <v>352</v>
      </c>
      <c r="D55" s="251" t="s">
        <v>510</v>
      </c>
      <c r="E55" s="203" t="s">
        <v>445</v>
      </c>
      <c r="F55" s="140">
        <v>2019</v>
      </c>
      <c r="G55" s="429">
        <v>207</v>
      </c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>
        <v>22</v>
      </c>
      <c r="X55" s="138"/>
      <c r="Y55" s="138"/>
      <c r="Z55" s="138"/>
      <c r="AA55" s="178"/>
      <c r="AB55" s="95"/>
    </row>
    <row r="56" spans="1:28" s="302" customFormat="1" ht="20.100000000000001" customHeight="1">
      <c r="A56" s="312">
        <v>20</v>
      </c>
      <c r="B56" s="312" t="s">
        <v>396</v>
      </c>
      <c r="C56" s="312"/>
      <c r="D56" s="258" t="s">
        <v>515</v>
      </c>
      <c r="E56" s="251" t="s">
        <v>452</v>
      </c>
      <c r="F56" s="140">
        <v>2019</v>
      </c>
      <c r="G56" s="429">
        <v>6934.28</v>
      </c>
      <c r="H56" s="138"/>
      <c r="I56" s="138"/>
      <c r="J56" s="138"/>
      <c r="K56" s="138"/>
      <c r="L56" s="138"/>
      <c r="M56" s="138">
        <v>24</v>
      </c>
      <c r="N56" s="138"/>
      <c r="O56" s="138"/>
      <c r="P56" s="138"/>
      <c r="Q56" s="138"/>
      <c r="R56" s="138"/>
      <c r="S56" s="138"/>
      <c r="T56" s="138"/>
      <c r="U56" s="138"/>
      <c r="V56" s="138"/>
      <c r="W56" s="138">
        <v>23</v>
      </c>
      <c r="X56" s="138"/>
      <c r="Y56" s="138"/>
      <c r="Z56" s="138"/>
      <c r="AA56" s="191"/>
      <c r="AB56" s="50"/>
    </row>
    <row r="57" spans="1:28" s="302" customFormat="1" ht="20.100000000000001" customHeight="1">
      <c r="A57" s="312">
        <v>21</v>
      </c>
      <c r="B57" s="312" t="s">
        <v>396</v>
      </c>
      <c r="C57" s="312"/>
      <c r="D57" s="258" t="s">
        <v>515</v>
      </c>
      <c r="E57" s="251" t="s">
        <v>574</v>
      </c>
      <c r="F57" s="140">
        <v>2020</v>
      </c>
      <c r="G57" s="424">
        <v>10231</v>
      </c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164"/>
      <c r="AB57" s="50"/>
    </row>
    <row r="58" spans="1:28" s="302" customFormat="1" ht="20.100000000000001" customHeight="1">
      <c r="A58" s="312">
        <v>22</v>
      </c>
      <c r="B58" s="312" t="s">
        <v>396</v>
      </c>
      <c r="C58" s="312" t="s">
        <v>811</v>
      </c>
      <c r="D58" s="258" t="s">
        <v>515</v>
      </c>
      <c r="E58" s="251" t="s">
        <v>854</v>
      </c>
      <c r="F58" s="140">
        <v>2023</v>
      </c>
      <c r="G58" s="424">
        <v>8212.5400000000009</v>
      </c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164"/>
      <c r="AB58" s="50"/>
    </row>
    <row r="59" spans="1:28" s="302" customFormat="1" ht="20.100000000000001" customHeight="1">
      <c r="A59" s="312">
        <v>23</v>
      </c>
      <c r="B59" s="153" t="s">
        <v>397</v>
      </c>
      <c r="C59" s="153"/>
      <c r="D59" s="251" t="s">
        <v>516</v>
      </c>
      <c r="E59" s="203" t="s">
        <v>453</v>
      </c>
      <c r="F59" s="140">
        <v>2019</v>
      </c>
      <c r="G59" s="429">
        <v>95.81</v>
      </c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91"/>
      <c r="AB59" s="50"/>
    </row>
    <row r="60" spans="1:28" s="302" customFormat="1" ht="20.100000000000001" customHeight="1">
      <c r="A60" s="312">
        <v>24</v>
      </c>
      <c r="B60" s="153" t="s">
        <v>398</v>
      </c>
      <c r="C60" s="153"/>
      <c r="D60" s="251" t="s">
        <v>521</v>
      </c>
      <c r="E60" s="438" t="s">
        <v>1019</v>
      </c>
      <c r="F60" s="140">
        <v>2019</v>
      </c>
      <c r="G60" s="429">
        <v>2747.07</v>
      </c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91"/>
      <c r="AB60" s="50"/>
    </row>
    <row r="61" spans="1:28" s="302" customFormat="1" ht="20.100000000000001" customHeight="1">
      <c r="A61" s="312">
        <v>25</v>
      </c>
      <c r="B61" s="312" t="s">
        <v>399</v>
      </c>
      <c r="C61" s="312"/>
      <c r="D61" s="258" t="s">
        <v>522</v>
      </c>
      <c r="E61" s="203" t="s">
        <v>624</v>
      </c>
      <c r="F61" s="140">
        <v>2018</v>
      </c>
      <c r="G61" s="429">
        <v>218.77</v>
      </c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  <c r="AA61" s="191"/>
      <c r="AB61" s="50"/>
    </row>
    <row r="62" spans="1:28" s="302" customFormat="1" ht="20.100000000000001" customHeight="1">
      <c r="A62" s="312">
        <v>26</v>
      </c>
      <c r="B62" s="312" t="s">
        <v>399</v>
      </c>
      <c r="C62" s="312"/>
      <c r="D62" s="258" t="s">
        <v>522</v>
      </c>
      <c r="E62" s="203" t="s">
        <v>454</v>
      </c>
      <c r="F62" s="140">
        <v>2019</v>
      </c>
      <c r="G62" s="429">
        <v>282</v>
      </c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91"/>
      <c r="AB62" s="50"/>
    </row>
    <row r="63" spans="1:28" s="302" customFormat="1" ht="20.100000000000001" customHeight="1">
      <c r="A63" s="312">
        <v>27</v>
      </c>
      <c r="B63" s="153" t="s">
        <v>400</v>
      </c>
      <c r="C63" s="153"/>
      <c r="D63" s="251" t="s">
        <v>523</v>
      </c>
      <c r="E63" s="203" t="s">
        <v>455</v>
      </c>
      <c r="F63" s="140">
        <v>2019</v>
      </c>
      <c r="G63" s="429">
        <v>172.5</v>
      </c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91"/>
      <c r="AB63" s="50"/>
    </row>
    <row r="64" spans="1:28" s="302" customFormat="1" ht="20.100000000000001" customHeight="1">
      <c r="A64" s="312">
        <v>28</v>
      </c>
      <c r="B64" s="153" t="s">
        <v>567</v>
      </c>
      <c r="C64" s="153"/>
      <c r="D64" s="251" t="s">
        <v>570</v>
      </c>
      <c r="E64" s="251" t="s">
        <v>575</v>
      </c>
      <c r="F64" s="140">
        <v>2020</v>
      </c>
      <c r="G64" s="424">
        <v>466</v>
      </c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>
        <v>1</v>
      </c>
      <c r="X64" s="255"/>
      <c r="Y64" s="255"/>
      <c r="Z64" s="255"/>
      <c r="AA64" s="164"/>
      <c r="AB64" s="50"/>
    </row>
    <row r="65" spans="1:28" s="302" customFormat="1" ht="20.100000000000001" customHeight="1">
      <c r="A65" s="312">
        <v>29</v>
      </c>
      <c r="B65" s="153" t="s">
        <v>568</v>
      </c>
      <c r="C65" s="153"/>
      <c r="D65" s="251" t="s">
        <v>571</v>
      </c>
      <c r="E65" s="251" t="s">
        <v>576</v>
      </c>
      <c r="F65" s="140">
        <v>2020</v>
      </c>
      <c r="G65" s="424">
        <v>382.6</v>
      </c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>
        <v>27</v>
      </c>
      <c r="X65" s="255"/>
      <c r="Y65" s="255"/>
      <c r="Z65" s="255"/>
      <c r="AA65" s="164"/>
      <c r="AB65" s="50"/>
    </row>
    <row r="66" spans="1:28" s="304" customFormat="1" ht="20.100000000000001" customHeight="1">
      <c r="A66" s="312">
        <v>30</v>
      </c>
      <c r="B66" s="153" t="s">
        <v>401</v>
      </c>
      <c r="C66" s="191" t="s">
        <v>352</v>
      </c>
      <c r="D66" s="251" t="s">
        <v>527</v>
      </c>
      <c r="E66" s="203" t="s">
        <v>456</v>
      </c>
      <c r="F66" s="140">
        <v>2019</v>
      </c>
      <c r="G66" s="429">
        <v>1562</v>
      </c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78"/>
      <c r="AB66" s="95"/>
    </row>
    <row r="67" spans="1:28" s="304" customFormat="1" ht="20.100000000000001" customHeight="1">
      <c r="A67" s="312">
        <v>31</v>
      </c>
      <c r="B67" s="153" t="s">
        <v>402</v>
      </c>
      <c r="C67" s="191" t="s">
        <v>352</v>
      </c>
      <c r="D67" s="251" t="s">
        <v>524</v>
      </c>
      <c r="E67" s="203" t="s">
        <v>457</v>
      </c>
      <c r="F67" s="140">
        <v>2019</v>
      </c>
      <c r="G67" s="429">
        <v>519</v>
      </c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78"/>
      <c r="AB67" s="95"/>
    </row>
    <row r="68" spans="1:28" s="304" customFormat="1" ht="22.5">
      <c r="A68" s="312">
        <v>32</v>
      </c>
      <c r="B68" s="312" t="s">
        <v>403</v>
      </c>
      <c r="C68" s="191" t="s">
        <v>352</v>
      </c>
      <c r="D68" s="258" t="s">
        <v>525</v>
      </c>
      <c r="E68" s="439" t="s">
        <v>863</v>
      </c>
      <c r="F68" s="140">
        <v>2019</v>
      </c>
      <c r="G68" s="429">
        <v>15671.1</v>
      </c>
      <c r="H68" s="138"/>
      <c r="I68" s="138"/>
      <c r="J68" s="138"/>
      <c r="K68" s="138"/>
      <c r="L68" s="138"/>
      <c r="M68" s="138">
        <v>8</v>
      </c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78"/>
      <c r="AB68" s="95"/>
    </row>
  </sheetData>
  <mergeCells count="8">
    <mergeCell ref="A7:A8"/>
    <mergeCell ref="B7:B8"/>
    <mergeCell ref="C7:C8"/>
    <mergeCell ref="D7:D8"/>
    <mergeCell ref="A10:A11"/>
    <mergeCell ref="B10:B11"/>
    <mergeCell ref="C10:C11"/>
    <mergeCell ref="D10:D11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51" fitToWidth="2" fitToHeight="0" orientation="portrait" r:id="rId1"/>
  <rowBreaks count="1" manualBreakCount="1">
    <brk id="29" max="27" man="1"/>
  </rowBreaks>
  <colBreaks count="1" manualBreakCount="1">
    <brk id="17" max="6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C2B22-F976-4BEE-B4E8-FA01DB26D0A8}">
  <sheetPr>
    <tabColor rgb="FFFFFF00"/>
  </sheetPr>
  <dimension ref="A1:AB77"/>
  <sheetViews>
    <sheetView tabSelected="1" view="pageBreakPreview" zoomScaleNormal="100" zoomScaleSheetLayoutView="100" workbookViewId="0">
      <pane xSplit="7" ySplit="4" topLeftCell="H5" activePane="bottomRight" state="frozen"/>
      <selection activeCell="D34" sqref="D34"/>
      <selection pane="topRight" activeCell="D34" sqref="D34"/>
      <selection pane="bottomLeft" activeCell="D34" sqref="D34"/>
      <selection pane="bottomRight" activeCell="E60" sqref="E60"/>
    </sheetView>
  </sheetViews>
  <sheetFormatPr defaultRowHeight="10.5"/>
  <cols>
    <col min="1" max="1" width="5.375" style="2" bestFit="1" customWidth="1"/>
    <col min="2" max="2" width="7" style="16" bestFit="1" customWidth="1"/>
    <col min="3" max="3" width="9.125" style="16" bestFit="1" customWidth="1"/>
    <col min="4" max="4" width="26.375" style="243" bestFit="1" customWidth="1"/>
    <col min="5" max="5" width="32.75" style="14" customWidth="1"/>
    <col min="6" max="6" width="7" style="16" bestFit="1" customWidth="1"/>
    <col min="7" max="7" width="8.75" style="44" bestFit="1" customWidth="1"/>
    <col min="8" max="8" width="7.5" style="2" bestFit="1" customWidth="1"/>
    <col min="9" max="9" width="9" style="2"/>
    <col min="10" max="18" width="9" style="2" customWidth="1"/>
    <col min="19" max="26" width="9" style="2"/>
    <col min="27" max="27" width="11" style="2" bestFit="1" customWidth="1"/>
    <col min="28" max="16384" width="9" style="2"/>
  </cols>
  <sheetData>
    <row r="1" spans="1:27" ht="33" customHeight="1">
      <c r="A1" s="3" t="s">
        <v>832</v>
      </c>
      <c r="B1" s="15"/>
      <c r="C1" s="15"/>
      <c r="D1" s="242"/>
      <c r="E1" s="1"/>
      <c r="F1" s="15"/>
      <c r="G1" s="25"/>
      <c r="H1" s="1"/>
    </row>
    <row r="2" spans="1:27" s="76" customFormat="1" ht="20.100000000000001" customHeight="1">
      <c r="A2" s="120" t="s">
        <v>5</v>
      </c>
      <c r="B2" s="120" t="s">
        <v>241</v>
      </c>
      <c r="C2" s="120" t="s">
        <v>239</v>
      </c>
      <c r="D2" s="121" t="s">
        <v>0</v>
      </c>
      <c r="E2" s="122" t="s">
        <v>174</v>
      </c>
      <c r="F2" s="122" t="s">
        <v>7</v>
      </c>
      <c r="G2" s="123" t="s">
        <v>175</v>
      </c>
      <c r="H2" s="123" t="s">
        <v>469</v>
      </c>
      <c r="I2" s="123" t="s">
        <v>469</v>
      </c>
      <c r="J2" s="123" t="s">
        <v>470</v>
      </c>
      <c r="K2" s="123" t="s">
        <v>470</v>
      </c>
      <c r="L2" s="123" t="s">
        <v>470</v>
      </c>
      <c r="M2" s="123" t="s">
        <v>470</v>
      </c>
      <c r="N2" s="123" t="s">
        <v>470</v>
      </c>
      <c r="O2" s="123" t="s">
        <v>471</v>
      </c>
      <c r="P2" s="123" t="s">
        <v>471</v>
      </c>
      <c r="Q2" s="123" t="s">
        <v>471</v>
      </c>
      <c r="R2" s="123" t="s">
        <v>480</v>
      </c>
      <c r="S2" s="123" t="s">
        <v>482</v>
      </c>
      <c r="T2" s="123" t="s">
        <v>482</v>
      </c>
      <c r="U2" s="123" t="s">
        <v>482</v>
      </c>
      <c r="V2" s="123" t="s">
        <v>486</v>
      </c>
      <c r="W2" s="123" t="s">
        <v>486</v>
      </c>
      <c r="X2" s="123" t="s">
        <v>486</v>
      </c>
      <c r="Y2" s="123" t="s">
        <v>486</v>
      </c>
      <c r="Z2" s="123" t="s">
        <v>486</v>
      </c>
      <c r="AA2" s="123" t="s">
        <v>489</v>
      </c>
    </row>
    <row r="3" spans="1:27" s="76" customFormat="1" ht="20.100000000000001" customHeight="1">
      <c r="A3" s="124"/>
      <c r="B3" s="124"/>
      <c r="C3" s="124"/>
      <c r="D3" s="125"/>
      <c r="E3" s="126"/>
      <c r="F3" s="126"/>
      <c r="G3" s="127"/>
      <c r="H3" s="127" t="s">
        <v>468</v>
      </c>
      <c r="I3" s="127" t="s">
        <v>490</v>
      </c>
      <c r="J3" s="127" t="s">
        <v>472</v>
      </c>
      <c r="K3" s="127" t="s">
        <v>473</v>
      </c>
      <c r="L3" s="127" t="s">
        <v>474</v>
      </c>
      <c r="M3" s="127" t="s">
        <v>475</v>
      </c>
      <c r="N3" s="127" t="s">
        <v>476</v>
      </c>
      <c r="O3" s="127" t="s">
        <v>477</v>
      </c>
      <c r="P3" s="127" t="s">
        <v>478</v>
      </c>
      <c r="Q3" s="127" t="s">
        <v>479</v>
      </c>
      <c r="R3" s="127" t="s">
        <v>494</v>
      </c>
      <c r="S3" s="127" t="s">
        <v>483</v>
      </c>
      <c r="T3" s="127" t="s">
        <v>484</v>
      </c>
      <c r="U3" s="127" t="s">
        <v>485</v>
      </c>
      <c r="V3" s="127" t="s">
        <v>491</v>
      </c>
      <c r="W3" s="127" t="s">
        <v>492</v>
      </c>
      <c r="X3" s="127" t="s">
        <v>493</v>
      </c>
      <c r="Y3" s="127" t="s">
        <v>487</v>
      </c>
      <c r="Z3" s="127" t="s">
        <v>488</v>
      </c>
      <c r="AA3" s="127"/>
    </row>
    <row r="4" spans="1:27" s="50" customFormat="1" ht="20.100000000000001" customHeight="1">
      <c r="A4" s="128">
        <f>SUM(A5,A15,A24,A34,A36,A38,A40,A42,A44,A46,A48,A50)</f>
        <v>53</v>
      </c>
      <c r="B4" s="128"/>
      <c r="C4" s="128"/>
      <c r="D4" s="129"/>
      <c r="E4" s="130"/>
      <c r="F4" s="131"/>
      <c r="G4" s="228">
        <f t="shared" ref="G4:Z4" si="0">SUM(G5,G15,G24,G34,G36,G38,G40,G42,G44,G46,G48,G50)</f>
        <v>464111.62699999998</v>
      </c>
      <c r="H4" s="228">
        <f t="shared" si="0"/>
        <v>4</v>
      </c>
      <c r="I4" s="228">
        <f t="shared" si="0"/>
        <v>1</v>
      </c>
      <c r="J4" s="228">
        <f t="shared" si="0"/>
        <v>5</v>
      </c>
      <c r="K4" s="228">
        <f t="shared" si="0"/>
        <v>72</v>
      </c>
      <c r="L4" s="228">
        <f t="shared" si="0"/>
        <v>36</v>
      </c>
      <c r="M4" s="228">
        <f t="shared" si="0"/>
        <v>264</v>
      </c>
      <c r="N4" s="228">
        <f t="shared" si="0"/>
        <v>225</v>
      </c>
      <c r="O4" s="228">
        <f t="shared" si="0"/>
        <v>12</v>
      </c>
      <c r="P4" s="228">
        <f t="shared" si="0"/>
        <v>4</v>
      </c>
      <c r="Q4" s="228">
        <f t="shared" si="0"/>
        <v>3</v>
      </c>
      <c r="R4" s="228">
        <f t="shared" si="0"/>
        <v>70</v>
      </c>
      <c r="S4" s="228">
        <f t="shared" si="0"/>
        <v>8</v>
      </c>
      <c r="T4" s="228">
        <f t="shared" si="0"/>
        <v>5</v>
      </c>
      <c r="U4" s="228">
        <f t="shared" si="0"/>
        <v>0</v>
      </c>
      <c r="V4" s="228">
        <f t="shared" si="0"/>
        <v>4</v>
      </c>
      <c r="W4" s="228">
        <f t="shared" si="0"/>
        <v>1263</v>
      </c>
      <c r="X4" s="228">
        <f t="shared" si="0"/>
        <v>52</v>
      </c>
      <c r="Y4" s="228">
        <f t="shared" si="0"/>
        <v>132</v>
      </c>
      <c r="Z4" s="228">
        <f t="shared" si="0"/>
        <v>54</v>
      </c>
      <c r="AA4" s="132"/>
    </row>
    <row r="5" spans="1:27" s="54" customFormat="1" ht="20.100000000000001" customHeight="1">
      <c r="A5" s="133">
        <f>COUNT(A6:A14)</f>
        <v>8</v>
      </c>
      <c r="B5" s="133" t="s">
        <v>242</v>
      </c>
      <c r="C5" s="133"/>
      <c r="D5" s="134"/>
      <c r="E5" s="135"/>
      <c r="F5" s="136"/>
      <c r="G5" s="229">
        <f>SUM(G6:G14)</f>
        <v>187926.39999999999</v>
      </c>
      <c r="H5" s="229">
        <f t="shared" ref="H5:AA5" si="1">SUM(H6:H14)</f>
        <v>3</v>
      </c>
      <c r="I5" s="229">
        <f t="shared" si="1"/>
        <v>0</v>
      </c>
      <c r="J5" s="229">
        <f t="shared" si="1"/>
        <v>2</v>
      </c>
      <c r="K5" s="229">
        <f t="shared" si="1"/>
        <v>40</v>
      </c>
      <c r="L5" s="229">
        <f t="shared" si="1"/>
        <v>0</v>
      </c>
      <c r="M5" s="229">
        <f t="shared" si="1"/>
        <v>153</v>
      </c>
      <c r="N5" s="229">
        <f t="shared" si="1"/>
        <v>124</v>
      </c>
      <c r="O5" s="229">
        <f t="shared" si="1"/>
        <v>6</v>
      </c>
      <c r="P5" s="229">
        <f t="shared" si="1"/>
        <v>2</v>
      </c>
      <c r="Q5" s="229">
        <f t="shared" si="1"/>
        <v>0</v>
      </c>
      <c r="R5" s="229">
        <f t="shared" si="1"/>
        <v>56</v>
      </c>
      <c r="S5" s="229">
        <f t="shared" si="1"/>
        <v>7</v>
      </c>
      <c r="T5" s="229">
        <f t="shared" si="1"/>
        <v>3</v>
      </c>
      <c r="U5" s="229">
        <f t="shared" si="1"/>
        <v>0</v>
      </c>
      <c r="V5" s="229">
        <f t="shared" si="1"/>
        <v>4</v>
      </c>
      <c r="W5" s="229">
        <f t="shared" si="1"/>
        <v>371</v>
      </c>
      <c r="X5" s="229">
        <f t="shared" si="1"/>
        <v>0</v>
      </c>
      <c r="Y5" s="229">
        <f t="shared" si="1"/>
        <v>99</v>
      </c>
      <c r="Z5" s="229">
        <f t="shared" si="1"/>
        <v>51</v>
      </c>
      <c r="AA5" s="229">
        <f t="shared" si="1"/>
        <v>0</v>
      </c>
    </row>
    <row r="6" spans="1:27" s="95" customFormat="1" ht="20.100000000000001" customHeight="1">
      <c r="A6" s="153">
        <v>1</v>
      </c>
      <c r="B6" s="153" t="s">
        <v>361</v>
      </c>
      <c r="C6" s="153"/>
      <c r="D6" s="440" t="s">
        <v>345</v>
      </c>
      <c r="E6" s="203" t="s">
        <v>907</v>
      </c>
      <c r="F6" s="153">
        <v>2019</v>
      </c>
      <c r="G6" s="138">
        <v>10694</v>
      </c>
      <c r="H6" s="138">
        <v>1</v>
      </c>
      <c r="I6" s="138"/>
      <c r="J6" s="138"/>
      <c r="K6" s="138">
        <v>2</v>
      </c>
      <c r="L6" s="138"/>
      <c r="M6" s="138"/>
      <c r="N6" s="138">
        <v>6</v>
      </c>
      <c r="O6" s="138"/>
      <c r="P6" s="138"/>
      <c r="Q6" s="138"/>
      <c r="R6" s="138"/>
      <c r="S6" s="138"/>
      <c r="T6" s="138"/>
      <c r="U6" s="138"/>
      <c r="V6" s="138"/>
      <c r="W6" s="138">
        <v>25</v>
      </c>
      <c r="X6" s="138"/>
      <c r="Y6" s="138"/>
      <c r="Z6" s="138"/>
      <c r="AA6" s="191" t="s">
        <v>350</v>
      </c>
    </row>
    <row r="7" spans="1:27" s="95" customFormat="1" ht="20.100000000000001" customHeight="1">
      <c r="A7" s="153">
        <v>2</v>
      </c>
      <c r="B7" s="153" t="s">
        <v>362</v>
      </c>
      <c r="C7" s="153"/>
      <c r="D7" s="440" t="s">
        <v>346</v>
      </c>
      <c r="E7" s="203" t="s">
        <v>904</v>
      </c>
      <c r="F7" s="153">
        <v>2019</v>
      </c>
      <c r="G7" s="138">
        <v>62871.4</v>
      </c>
      <c r="H7" s="138"/>
      <c r="I7" s="138"/>
      <c r="J7" s="138"/>
      <c r="K7" s="138">
        <v>12</v>
      </c>
      <c r="L7" s="138"/>
      <c r="M7" s="138">
        <v>22</v>
      </c>
      <c r="N7" s="138">
        <v>36</v>
      </c>
      <c r="O7" s="138">
        <v>2</v>
      </c>
      <c r="P7" s="138">
        <v>1</v>
      </c>
      <c r="Q7" s="138"/>
      <c r="R7" s="138">
        <v>16</v>
      </c>
      <c r="S7" s="138">
        <v>2</v>
      </c>
      <c r="T7" s="138">
        <v>2</v>
      </c>
      <c r="U7" s="138"/>
      <c r="V7" s="138">
        <v>2</v>
      </c>
      <c r="W7" s="138">
        <v>86</v>
      </c>
      <c r="X7" s="138"/>
      <c r="Y7" s="138">
        <v>45</v>
      </c>
      <c r="Z7" s="138">
        <v>36</v>
      </c>
      <c r="AA7" s="153" t="s">
        <v>351</v>
      </c>
    </row>
    <row r="8" spans="1:27" s="95" customFormat="1" ht="20.100000000000001" customHeight="1">
      <c r="A8" s="153">
        <v>3</v>
      </c>
      <c r="B8" s="153" t="s">
        <v>363</v>
      </c>
      <c r="C8" s="153"/>
      <c r="D8" s="440" t="s">
        <v>347</v>
      </c>
      <c r="E8" s="203" t="s">
        <v>906</v>
      </c>
      <c r="F8" s="153">
        <v>2019</v>
      </c>
      <c r="G8" s="138">
        <v>15262</v>
      </c>
      <c r="H8" s="138"/>
      <c r="I8" s="138"/>
      <c r="J8" s="138"/>
      <c r="K8" s="138">
        <v>4</v>
      </c>
      <c r="L8" s="138"/>
      <c r="M8" s="138">
        <v>20</v>
      </c>
      <c r="N8" s="138">
        <v>6</v>
      </c>
      <c r="O8" s="138">
        <v>1</v>
      </c>
      <c r="P8" s="138"/>
      <c r="Q8" s="138"/>
      <c r="R8" s="138">
        <v>5</v>
      </c>
      <c r="S8" s="138">
        <v>1</v>
      </c>
      <c r="T8" s="138"/>
      <c r="U8" s="138"/>
      <c r="V8" s="138"/>
      <c r="W8" s="138">
        <v>22</v>
      </c>
      <c r="X8" s="138"/>
      <c r="Y8" s="138"/>
      <c r="Z8" s="138">
        <v>15</v>
      </c>
      <c r="AA8" s="153" t="s">
        <v>351</v>
      </c>
    </row>
    <row r="9" spans="1:27" s="95" customFormat="1" ht="20.100000000000001" customHeight="1">
      <c r="A9" s="153">
        <v>4</v>
      </c>
      <c r="B9" s="153" t="s">
        <v>364</v>
      </c>
      <c r="C9" s="153"/>
      <c r="D9" s="440" t="s">
        <v>348</v>
      </c>
      <c r="E9" s="203" t="s">
        <v>417</v>
      </c>
      <c r="F9" s="153">
        <v>2019</v>
      </c>
      <c r="G9" s="138">
        <v>23950</v>
      </c>
      <c r="H9" s="138">
        <v>1</v>
      </c>
      <c r="I9" s="138"/>
      <c r="J9" s="138">
        <v>1</v>
      </c>
      <c r="K9" s="138">
        <v>4</v>
      </c>
      <c r="L9" s="138"/>
      <c r="M9" s="138">
        <v>39</v>
      </c>
      <c r="N9" s="138">
        <v>24</v>
      </c>
      <c r="O9" s="138"/>
      <c r="P9" s="138"/>
      <c r="Q9" s="138"/>
      <c r="R9" s="138">
        <v>7</v>
      </c>
      <c r="S9" s="138">
        <v>1</v>
      </c>
      <c r="T9" s="138"/>
      <c r="U9" s="138"/>
      <c r="V9" s="138"/>
      <c r="W9" s="138">
        <v>54</v>
      </c>
      <c r="X9" s="138"/>
      <c r="Y9" s="138"/>
      <c r="Z9" s="138"/>
      <c r="AA9" s="153" t="s">
        <v>353</v>
      </c>
    </row>
    <row r="10" spans="1:27" s="95" customFormat="1" ht="20.100000000000001" customHeight="1">
      <c r="A10" s="153">
        <v>5</v>
      </c>
      <c r="B10" s="153" t="s">
        <v>365</v>
      </c>
      <c r="C10" s="153"/>
      <c r="D10" s="440" t="s">
        <v>349</v>
      </c>
      <c r="E10" s="203" t="s">
        <v>634</v>
      </c>
      <c r="F10" s="153">
        <v>2019</v>
      </c>
      <c r="G10" s="138">
        <v>15651</v>
      </c>
      <c r="H10" s="138">
        <v>1</v>
      </c>
      <c r="I10" s="138"/>
      <c r="J10" s="138">
        <v>1</v>
      </c>
      <c r="K10" s="138">
        <v>8</v>
      </c>
      <c r="L10" s="138"/>
      <c r="M10" s="138">
        <v>36</v>
      </c>
      <c r="N10" s="138">
        <v>24</v>
      </c>
      <c r="O10" s="138">
        <v>2</v>
      </c>
      <c r="P10" s="138"/>
      <c r="Q10" s="138"/>
      <c r="R10" s="138">
        <v>8</v>
      </c>
      <c r="S10" s="138">
        <v>3</v>
      </c>
      <c r="T10" s="138">
        <v>1</v>
      </c>
      <c r="U10" s="138"/>
      <c r="V10" s="138">
        <v>1</v>
      </c>
      <c r="W10" s="138">
        <v>21</v>
      </c>
      <c r="X10" s="138"/>
      <c r="Y10" s="138"/>
      <c r="Z10" s="138"/>
      <c r="AA10" s="153" t="s">
        <v>353</v>
      </c>
    </row>
    <row r="11" spans="1:27" s="95" customFormat="1" ht="20.100000000000001" customHeight="1">
      <c r="A11" s="153">
        <v>6</v>
      </c>
      <c r="B11" s="153"/>
      <c r="C11" s="153"/>
      <c r="D11" s="240" t="s">
        <v>584</v>
      </c>
      <c r="E11" s="190" t="s">
        <v>248</v>
      </c>
      <c r="F11" s="198">
        <v>2018</v>
      </c>
      <c r="G11" s="138">
        <v>19903.3</v>
      </c>
      <c r="H11" s="138"/>
      <c r="I11" s="138"/>
      <c r="J11" s="138"/>
      <c r="K11" s="138">
        <v>2</v>
      </c>
      <c r="L11" s="138"/>
      <c r="M11" s="138">
        <v>12</v>
      </c>
      <c r="N11" s="138">
        <v>6</v>
      </c>
      <c r="O11" s="138"/>
      <c r="P11" s="138"/>
      <c r="Q11" s="138"/>
      <c r="R11" s="138">
        <v>8</v>
      </c>
      <c r="S11" s="138"/>
      <c r="T11" s="138"/>
      <c r="U11" s="138"/>
      <c r="V11" s="138"/>
      <c r="W11" s="138">
        <v>21</v>
      </c>
      <c r="X11" s="138"/>
      <c r="Y11" s="138"/>
      <c r="Z11" s="138"/>
      <c r="AA11" s="153"/>
    </row>
    <row r="12" spans="1:27" s="95" customFormat="1" ht="20.100000000000001" customHeight="1">
      <c r="A12" s="340">
        <v>7</v>
      </c>
      <c r="B12" s="340" t="s">
        <v>360</v>
      </c>
      <c r="C12" s="441" t="s">
        <v>352</v>
      </c>
      <c r="D12" s="342" t="s">
        <v>344</v>
      </c>
      <c r="E12" s="203" t="s">
        <v>865</v>
      </c>
      <c r="F12" s="153">
        <v>2019</v>
      </c>
      <c r="G12" s="138">
        <v>16498</v>
      </c>
      <c r="H12" s="138"/>
      <c r="I12" s="138"/>
      <c r="J12" s="138"/>
      <c r="K12" s="138">
        <v>3</v>
      </c>
      <c r="L12" s="138"/>
      <c r="M12" s="138">
        <v>3</v>
      </c>
      <c r="N12" s="138">
        <v>12</v>
      </c>
      <c r="O12" s="138">
        <v>1</v>
      </c>
      <c r="P12" s="138">
        <v>1</v>
      </c>
      <c r="Q12" s="138"/>
      <c r="R12" s="138">
        <v>7</v>
      </c>
      <c r="S12" s="138"/>
      <c r="T12" s="138"/>
      <c r="U12" s="138"/>
      <c r="V12" s="138">
        <v>1</v>
      </c>
      <c r="W12" s="138">
        <v>78</v>
      </c>
      <c r="X12" s="138"/>
      <c r="Y12" s="138">
        <v>36</v>
      </c>
      <c r="Z12" s="138"/>
      <c r="AA12" s="178"/>
    </row>
    <row r="13" spans="1:27" s="95" customFormat="1" ht="20.100000000000001" customHeight="1">
      <c r="A13" s="341"/>
      <c r="B13" s="341"/>
      <c r="C13" s="442"/>
      <c r="D13" s="343"/>
      <c r="E13" s="203" t="s">
        <v>760</v>
      </c>
      <c r="F13" s="153">
        <v>2020</v>
      </c>
      <c r="G13" s="138">
        <v>2655.7</v>
      </c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91"/>
    </row>
    <row r="14" spans="1:27" s="95" customFormat="1" ht="20.100000000000001" customHeight="1">
      <c r="A14" s="153">
        <v>8</v>
      </c>
      <c r="B14" s="153" t="s">
        <v>358</v>
      </c>
      <c r="C14" s="191" t="s">
        <v>352</v>
      </c>
      <c r="D14" s="190" t="s">
        <v>342</v>
      </c>
      <c r="E14" s="203" t="s">
        <v>866</v>
      </c>
      <c r="F14" s="153">
        <v>2019</v>
      </c>
      <c r="G14" s="138">
        <v>20441</v>
      </c>
      <c r="H14" s="138"/>
      <c r="I14" s="138"/>
      <c r="J14" s="138"/>
      <c r="K14" s="138">
        <v>5</v>
      </c>
      <c r="L14" s="138"/>
      <c r="M14" s="138">
        <v>21</v>
      </c>
      <c r="N14" s="138">
        <v>10</v>
      </c>
      <c r="O14" s="138"/>
      <c r="P14" s="138"/>
      <c r="Q14" s="138"/>
      <c r="R14" s="138">
        <v>5</v>
      </c>
      <c r="S14" s="138"/>
      <c r="T14" s="138"/>
      <c r="U14" s="138"/>
      <c r="V14" s="138"/>
      <c r="W14" s="138">
        <v>64</v>
      </c>
      <c r="X14" s="138"/>
      <c r="Y14" s="138">
        <v>18</v>
      </c>
      <c r="Z14" s="138"/>
      <c r="AA14" s="178"/>
    </row>
    <row r="15" spans="1:27" s="54" customFormat="1" ht="20.100000000000001" customHeight="1">
      <c r="A15" s="133">
        <f>COUNT(A16:A23)</f>
        <v>8</v>
      </c>
      <c r="B15" s="133" t="s">
        <v>232</v>
      </c>
      <c r="C15" s="133"/>
      <c r="D15" s="134"/>
      <c r="E15" s="135"/>
      <c r="F15" s="136"/>
      <c r="G15" s="229">
        <f>SUM(G16:G23)</f>
        <v>16908.400000000001</v>
      </c>
      <c r="H15" s="229">
        <f t="shared" ref="H15:AA15" si="2">SUM(H16:H23)</f>
        <v>0</v>
      </c>
      <c r="I15" s="229">
        <f t="shared" si="2"/>
        <v>1</v>
      </c>
      <c r="J15" s="229">
        <f t="shared" si="2"/>
        <v>3</v>
      </c>
      <c r="K15" s="229">
        <f t="shared" si="2"/>
        <v>15</v>
      </c>
      <c r="L15" s="229">
        <f t="shared" si="2"/>
        <v>28</v>
      </c>
      <c r="M15" s="229">
        <f t="shared" si="2"/>
        <v>12</v>
      </c>
      <c r="N15" s="229">
        <f t="shared" si="2"/>
        <v>40</v>
      </c>
      <c r="O15" s="229">
        <f t="shared" si="2"/>
        <v>6</v>
      </c>
      <c r="P15" s="229">
        <f t="shared" si="2"/>
        <v>2</v>
      </c>
      <c r="Q15" s="229">
        <f t="shared" si="2"/>
        <v>3</v>
      </c>
      <c r="R15" s="229">
        <f t="shared" si="2"/>
        <v>14</v>
      </c>
      <c r="S15" s="229">
        <f t="shared" si="2"/>
        <v>0</v>
      </c>
      <c r="T15" s="229">
        <f t="shared" si="2"/>
        <v>0</v>
      </c>
      <c r="U15" s="229">
        <f t="shared" si="2"/>
        <v>0</v>
      </c>
      <c r="V15" s="229">
        <f t="shared" si="2"/>
        <v>0</v>
      </c>
      <c r="W15" s="229">
        <f t="shared" si="2"/>
        <v>73</v>
      </c>
      <c r="X15" s="229">
        <f t="shared" si="2"/>
        <v>26</v>
      </c>
      <c r="Y15" s="229">
        <f t="shared" si="2"/>
        <v>0</v>
      </c>
      <c r="Z15" s="229">
        <f t="shared" si="2"/>
        <v>0</v>
      </c>
      <c r="AA15" s="229">
        <f t="shared" si="2"/>
        <v>0</v>
      </c>
    </row>
    <row r="16" spans="1:27" s="54" customFormat="1" ht="20.100000000000001" customHeight="1">
      <c r="A16" s="160">
        <v>1</v>
      </c>
      <c r="B16" s="153" t="s">
        <v>366</v>
      </c>
      <c r="C16" s="153"/>
      <c r="D16" s="433" t="s">
        <v>669</v>
      </c>
      <c r="E16" s="443" t="s">
        <v>418</v>
      </c>
      <c r="F16" s="153" t="s">
        <v>589</v>
      </c>
      <c r="G16" s="138">
        <v>724.4</v>
      </c>
      <c r="H16" s="138"/>
      <c r="I16" s="138">
        <v>1</v>
      </c>
      <c r="J16" s="138"/>
      <c r="K16" s="138">
        <v>2</v>
      </c>
      <c r="L16" s="138"/>
      <c r="M16" s="138"/>
      <c r="N16" s="138">
        <v>6</v>
      </c>
      <c r="O16" s="138">
        <v>1</v>
      </c>
      <c r="P16" s="138"/>
      <c r="Q16" s="138"/>
      <c r="R16" s="138"/>
      <c r="S16" s="138"/>
      <c r="T16" s="138"/>
      <c r="U16" s="138"/>
      <c r="V16" s="138"/>
      <c r="W16" s="138">
        <v>6</v>
      </c>
      <c r="X16" s="138"/>
      <c r="Y16" s="138"/>
      <c r="Z16" s="138"/>
      <c r="AA16" s="153" t="s">
        <v>350</v>
      </c>
    </row>
    <row r="17" spans="1:27" s="54" customFormat="1" ht="20.100000000000001" customHeight="1">
      <c r="A17" s="160">
        <v>2</v>
      </c>
      <c r="B17" s="153" t="s">
        <v>367</v>
      </c>
      <c r="C17" s="153"/>
      <c r="D17" s="433" t="s">
        <v>670</v>
      </c>
      <c r="E17" s="203" t="s">
        <v>419</v>
      </c>
      <c r="F17" s="153" t="s">
        <v>589</v>
      </c>
      <c r="G17" s="138">
        <v>1543.1</v>
      </c>
      <c r="H17" s="138"/>
      <c r="I17" s="138"/>
      <c r="J17" s="138"/>
      <c r="K17" s="138">
        <v>2</v>
      </c>
      <c r="L17" s="138"/>
      <c r="M17" s="138"/>
      <c r="N17" s="138">
        <v>6</v>
      </c>
      <c r="O17" s="138">
        <v>1</v>
      </c>
      <c r="P17" s="138"/>
      <c r="Q17" s="138"/>
      <c r="R17" s="138"/>
      <c r="S17" s="138"/>
      <c r="T17" s="138"/>
      <c r="U17" s="138"/>
      <c r="V17" s="138"/>
      <c r="W17" s="138">
        <v>6</v>
      </c>
      <c r="X17" s="138"/>
      <c r="Y17" s="138"/>
      <c r="Z17" s="138"/>
      <c r="AA17" s="153" t="s">
        <v>351</v>
      </c>
    </row>
    <row r="18" spans="1:27" s="54" customFormat="1" ht="20.100000000000001" customHeight="1">
      <c r="A18" s="160">
        <v>3</v>
      </c>
      <c r="B18" s="153" t="s">
        <v>368</v>
      </c>
      <c r="C18" s="153"/>
      <c r="D18" s="433" t="s">
        <v>671</v>
      </c>
      <c r="E18" s="203" t="s">
        <v>420</v>
      </c>
      <c r="F18" s="153" t="s">
        <v>589</v>
      </c>
      <c r="G18" s="138">
        <v>1544</v>
      </c>
      <c r="H18" s="138"/>
      <c r="I18" s="138"/>
      <c r="J18" s="138"/>
      <c r="K18" s="138">
        <v>2</v>
      </c>
      <c r="L18" s="138"/>
      <c r="M18" s="138"/>
      <c r="N18" s="138">
        <v>6</v>
      </c>
      <c r="O18" s="138">
        <v>1</v>
      </c>
      <c r="P18" s="138"/>
      <c r="Q18" s="138"/>
      <c r="R18" s="138"/>
      <c r="S18" s="138"/>
      <c r="T18" s="138"/>
      <c r="U18" s="138"/>
      <c r="V18" s="138"/>
      <c r="W18" s="138">
        <v>6</v>
      </c>
      <c r="X18" s="138"/>
      <c r="Y18" s="138"/>
      <c r="Z18" s="138"/>
      <c r="AA18" s="153" t="s">
        <v>351</v>
      </c>
    </row>
    <row r="19" spans="1:27" s="54" customFormat="1" ht="20.100000000000001" customHeight="1">
      <c r="A19" s="160">
        <v>4</v>
      </c>
      <c r="B19" s="153" t="s">
        <v>369</v>
      </c>
      <c r="C19" s="153"/>
      <c r="D19" s="433" t="s">
        <v>672</v>
      </c>
      <c r="E19" s="203" t="s">
        <v>421</v>
      </c>
      <c r="F19" s="153" t="s">
        <v>589</v>
      </c>
      <c r="G19" s="138">
        <v>2336</v>
      </c>
      <c r="H19" s="138"/>
      <c r="I19" s="138"/>
      <c r="J19" s="138"/>
      <c r="K19" s="138">
        <v>2</v>
      </c>
      <c r="L19" s="138"/>
      <c r="M19" s="138"/>
      <c r="N19" s="138">
        <v>6</v>
      </c>
      <c r="O19" s="138">
        <v>1</v>
      </c>
      <c r="P19" s="138">
        <v>1</v>
      </c>
      <c r="Q19" s="138">
        <v>1</v>
      </c>
      <c r="R19" s="138">
        <v>7</v>
      </c>
      <c r="S19" s="138"/>
      <c r="T19" s="138"/>
      <c r="U19" s="138"/>
      <c r="V19" s="138"/>
      <c r="W19" s="138">
        <v>6</v>
      </c>
      <c r="X19" s="138"/>
      <c r="Y19" s="138"/>
      <c r="Z19" s="138"/>
      <c r="AA19" s="153" t="s">
        <v>353</v>
      </c>
    </row>
    <row r="20" spans="1:27" s="54" customFormat="1" ht="20.100000000000001" customHeight="1">
      <c r="A20" s="160">
        <v>5</v>
      </c>
      <c r="B20" s="153" t="s">
        <v>370</v>
      </c>
      <c r="C20" s="153"/>
      <c r="D20" s="433" t="s">
        <v>673</v>
      </c>
      <c r="E20" s="203" t="s">
        <v>422</v>
      </c>
      <c r="F20" s="153" t="s">
        <v>589</v>
      </c>
      <c r="G20" s="138">
        <v>1605</v>
      </c>
      <c r="H20" s="138"/>
      <c r="I20" s="138"/>
      <c r="J20" s="138"/>
      <c r="K20" s="138">
        <v>3</v>
      </c>
      <c r="L20" s="138"/>
      <c r="M20" s="138"/>
      <c r="N20" s="138">
        <v>9</v>
      </c>
      <c r="O20" s="138">
        <v>1</v>
      </c>
      <c r="P20" s="138"/>
      <c r="Q20" s="138">
        <v>1</v>
      </c>
      <c r="R20" s="138">
        <v>7</v>
      </c>
      <c r="S20" s="138"/>
      <c r="T20" s="138"/>
      <c r="U20" s="138"/>
      <c r="V20" s="138"/>
      <c r="W20" s="138">
        <v>20</v>
      </c>
      <c r="X20" s="138"/>
      <c r="Y20" s="138"/>
      <c r="Z20" s="138"/>
      <c r="AA20" s="153" t="s">
        <v>353</v>
      </c>
    </row>
    <row r="21" spans="1:27" s="54" customFormat="1" ht="20.100000000000001" customHeight="1">
      <c r="A21" s="160">
        <v>6</v>
      </c>
      <c r="B21" s="153" t="s">
        <v>371</v>
      </c>
      <c r="C21" s="153"/>
      <c r="D21" s="433" t="s">
        <v>829</v>
      </c>
      <c r="E21" s="203" t="s">
        <v>423</v>
      </c>
      <c r="F21" s="153" t="s">
        <v>589</v>
      </c>
      <c r="G21" s="138">
        <v>1519</v>
      </c>
      <c r="H21" s="138"/>
      <c r="I21" s="138"/>
      <c r="J21" s="138"/>
      <c r="K21" s="138">
        <v>2</v>
      </c>
      <c r="L21" s="138"/>
      <c r="M21" s="138"/>
      <c r="N21" s="138">
        <v>6</v>
      </c>
      <c r="O21" s="138">
        <v>1</v>
      </c>
      <c r="P21" s="138">
        <v>1</v>
      </c>
      <c r="Q21" s="138">
        <v>1</v>
      </c>
      <c r="R21" s="138"/>
      <c r="S21" s="138"/>
      <c r="T21" s="138"/>
      <c r="U21" s="138"/>
      <c r="V21" s="138"/>
      <c r="W21" s="138">
        <v>29</v>
      </c>
      <c r="X21" s="138"/>
      <c r="Y21" s="138"/>
      <c r="Z21" s="138"/>
      <c r="AA21" s="153" t="s">
        <v>353</v>
      </c>
    </row>
    <row r="22" spans="1:27" s="54" customFormat="1" ht="20.25" customHeight="1">
      <c r="A22" s="160">
        <v>7</v>
      </c>
      <c r="B22" s="153" t="s">
        <v>354</v>
      </c>
      <c r="C22" s="153"/>
      <c r="D22" s="433" t="s">
        <v>674</v>
      </c>
      <c r="E22" s="203" t="s">
        <v>858</v>
      </c>
      <c r="F22" s="153" t="s">
        <v>675</v>
      </c>
      <c r="G22" s="138">
        <v>3197</v>
      </c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53"/>
    </row>
    <row r="23" spans="1:27" s="173" customFormat="1" ht="20.100000000000001" customHeight="1">
      <c r="A23" s="160">
        <v>8</v>
      </c>
      <c r="B23" s="153" t="s">
        <v>375</v>
      </c>
      <c r="C23" s="153" t="s">
        <v>816</v>
      </c>
      <c r="D23" s="433" t="s">
        <v>819</v>
      </c>
      <c r="E23" s="434" t="s">
        <v>817</v>
      </c>
      <c r="F23" s="153" t="s">
        <v>818</v>
      </c>
      <c r="G23" s="138">
        <v>4439.8999999999996</v>
      </c>
      <c r="H23" s="138"/>
      <c r="I23" s="138"/>
      <c r="J23" s="138">
        <v>3</v>
      </c>
      <c r="K23" s="138">
        <v>2</v>
      </c>
      <c r="L23" s="138">
        <v>28</v>
      </c>
      <c r="M23" s="138">
        <v>12</v>
      </c>
      <c r="N23" s="138">
        <v>1</v>
      </c>
      <c r="O23" s="138"/>
      <c r="P23" s="138"/>
      <c r="Q23" s="138"/>
      <c r="R23" s="138"/>
      <c r="S23" s="138"/>
      <c r="T23" s="138"/>
      <c r="U23" s="138"/>
      <c r="V23" s="138"/>
      <c r="W23" s="138"/>
      <c r="X23" s="138">
        <v>26</v>
      </c>
      <c r="Y23" s="138"/>
      <c r="Z23" s="138"/>
      <c r="AA23" s="95"/>
    </row>
    <row r="24" spans="1:27" s="54" customFormat="1" ht="20.100000000000001" customHeight="1">
      <c r="A24" s="133">
        <f>COUNT(A25:A33)</f>
        <v>9</v>
      </c>
      <c r="B24" s="133" t="s">
        <v>117</v>
      </c>
      <c r="C24" s="133"/>
      <c r="D24" s="134"/>
      <c r="E24" s="135"/>
      <c r="F24" s="136"/>
      <c r="G24" s="229">
        <f>SUM(G25:G33)</f>
        <v>14924.6</v>
      </c>
      <c r="H24" s="229">
        <f t="shared" ref="H24:AA24" si="3">SUM(H25:H33)</f>
        <v>0</v>
      </c>
      <c r="I24" s="229">
        <f t="shared" si="3"/>
        <v>0</v>
      </c>
      <c r="J24" s="229">
        <f t="shared" si="3"/>
        <v>0</v>
      </c>
      <c r="K24" s="229">
        <f t="shared" si="3"/>
        <v>3</v>
      </c>
      <c r="L24" s="229">
        <f t="shared" si="3"/>
        <v>4</v>
      </c>
      <c r="M24" s="229">
        <f t="shared" si="3"/>
        <v>7</v>
      </c>
      <c r="N24" s="229">
        <f t="shared" si="3"/>
        <v>11</v>
      </c>
      <c r="O24" s="229">
        <f t="shared" si="3"/>
        <v>0</v>
      </c>
      <c r="P24" s="229">
        <f t="shared" si="3"/>
        <v>0</v>
      </c>
      <c r="Q24" s="229">
        <f t="shared" si="3"/>
        <v>0</v>
      </c>
      <c r="R24" s="229">
        <f t="shared" si="3"/>
        <v>0</v>
      </c>
      <c r="S24" s="229">
        <f t="shared" si="3"/>
        <v>0</v>
      </c>
      <c r="T24" s="229">
        <f t="shared" si="3"/>
        <v>0</v>
      </c>
      <c r="U24" s="229">
        <f t="shared" si="3"/>
        <v>0</v>
      </c>
      <c r="V24" s="229">
        <f t="shared" si="3"/>
        <v>0</v>
      </c>
      <c r="W24" s="229">
        <f t="shared" si="3"/>
        <v>22</v>
      </c>
      <c r="X24" s="229">
        <f t="shared" si="3"/>
        <v>26</v>
      </c>
      <c r="Y24" s="229">
        <f t="shared" si="3"/>
        <v>0</v>
      </c>
      <c r="Z24" s="229">
        <f t="shared" si="3"/>
        <v>3</v>
      </c>
      <c r="AA24" s="229">
        <f t="shared" si="3"/>
        <v>0</v>
      </c>
    </row>
    <row r="25" spans="1:27" s="50" customFormat="1" ht="20.100000000000001" customHeight="1">
      <c r="A25" s="153">
        <v>1</v>
      </c>
      <c r="B25" s="153" t="s">
        <v>357</v>
      </c>
      <c r="C25" s="153"/>
      <c r="D25" s="440" t="s">
        <v>611</v>
      </c>
      <c r="E25" s="190" t="s">
        <v>425</v>
      </c>
      <c r="F25" s="423" t="s">
        <v>374</v>
      </c>
      <c r="G25" s="255">
        <v>408.7</v>
      </c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53" t="s">
        <v>350</v>
      </c>
    </row>
    <row r="26" spans="1:27" s="50" customFormat="1" ht="20.100000000000001" customHeight="1">
      <c r="A26" s="153">
        <v>2</v>
      </c>
      <c r="B26" s="153" t="s">
        <v>354</v>
      </c>
      <c r="C26" s="153"/>
      <c r="D26" s="440" t="s">
        <v>560</v>
      </c>
      <c r="E26" s="203" t="s">
        <v>424</v>
      </c>
      <c r="F26" s="423" t="s">
        <v>374</v>
      </c>
      <c r="G26" s="255">
        <v>686</v>
      </c>
      <c r="H26" s="138"/>
      <c r="I26" s="138"/>
      <c r="J26" s="138"/>
      <c r="K26" s="138">
        <v>1</v>
      </c>
      <c r="L26" s="138"/>
      <c r="M26" s="138"/>
      <c r="N26" s="138">
        <v>3</v>
      </c>
      <c r="O26" s="138"/>
      <c r="P26" s="138"/>
      <c r="Q26" s="138"/>
      <c r="R26" s="138"/>
      <c r="S26" s="138"/>
      <c r="T26" s="138"/>
      <c r="U26" s="138"/>
      <c r="V26" s="138"/>
      <c r="W26" s="138">
        <v>3</v>
      </c>
      <c r="X26" s="138"/>
      <c r="Y26" s="138"/>
      <c r="Z26" s="138">
        <v>3</v>
      </c>
      <c r="AA26" s="153" t="s">
        <v>353</v>
      </c>
    </row>
    <row r="27" spans="1:27" s="50" customFormat="1" ht="20.100000000000001" customHeight="1">
      <c r="A27" s="153">
        <v>3</v>
      </c>
      <c r="B27" s="153" t="s">
        <v>372</v>
      </c>
      <c r="C27" s="153"/>
      <c r="D27" s="440" t="s">
        <v>683</v>
      </c>
      <c r="E27" s="203" t="s">
        <v>426</v>
      </c>
      <c r="F27" s="423">
        <v>2019</v>
      </c>
      <c r="G27" s="255">
        <v>734</v>
      </c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53" t="s">
        <v>351</v>
      </c>
    </row>
    <row r="28" spans="1:27" s="50" customFormat="1" ht="20.100000000000001" customHeight="1">
      <c r="A28" s="153">
        <v>4</v>
      </c>
      <c r="B28" s="153" t="s">
        <v>373</v>
      </c>
      <c r="C28" s="153"/>
      <c r="D28" s="440" t="s">
        <v>684</v>
      </c>
      <c r="E28" s="203" t="s">
        <v>427</v>
      </c>
      <c r="F28" s="423">
        <v>2019</v>
      </c>
      <c r="G28" s="138">
        <v>1150</v>
      </c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53" t="s">
        <v>351</v>
      </c>
    </row>
    <row r="29" spans="1:27" s="50" customFormat="1" ht="20.100000000000001" customHeight="1">
      <c r="A29" s="153">
        <v>5</v>
      </c>
      <c r="B29" s="153" t="s">
        <v>358</v>
      </c>
      <c r="C29" s="153"/>
      <c r="D29" s="440" t="s">
        <v>685</v>
      </c>
      <c r="E29" s="203" t="s">
        <v>428</v>
      </c>
      <c r="F29" s="423">
        <v>2019</v>
      </c>
      <c r="G29" s="138">
        <v>4702</v>
      </c>
      <c r="H29" s="138"/>
      <c r="I29" s="138"/>
      <c r="J29" s="138"/>
      <c r="K29" s="138">
        <v>2</v>
      </c>
      <c r="L29" s="138"/>
      <c r="M29" s="138"/>
      <c r="N29" s="138">
        <v>6</v>
      </c>
      <c r="O29" s="138"/>
      <c r="P29" s="138"/>
      <c r="Q29" s="138"/>
      <c r="R29" s="138"/>
      <c r="S29" s="138"/>
      <c r="T29" s="138"/>
      <c r="U29" s="138"/>
      <c r="V29" s="138"/>
      <c r="W29" s="138">
        <v>12</v>
      </c>
      <c r="X29" s="138"/>
      <c r="Y29" s="138"/>
      <c r="Z29" s="138"/>
      <c r="AA29" s="153" t="s">
        <v>353</v>
      </c>
    </row>
    <row r="30" spans="1:27" s="50" customFormat="1" ht="20.100000000000001" customHeight="1">
      <c r="A30" s="153">
        <v>6</v>
      </c>
      <c r="B30" s="153" t="s">
        <v>359</v>
      </c>
      <c r="C30" s="153"/>
      <c r="D30" s="440" t="s">
        <v>686</v>
      </c>
      <c r="E30" s="203" t="s">
        <v>429</v>
      </c>
      <c r="F30" s="423">
        <v>2019</v>
      </c>
      <c r="G30" s="138">
        <v>736</v>
      </c>
      <c r="H30" s="138"/>
      <c r="I30" s="138"/>
      <c r="J30" s="138"/>
      <c r="K30" s="138"/>
      <c r="L30" s="138"/>
      <c r="M30" s="138">
        <v>3</v>
      </c>
      <c r="N30" s="138">
        <v>2</v>
      </c>
      <c r="O30" s="138"/>
      <c r="P30" s="138"/>
      <c r="Q30" s="138"/>
      <c r="R30" s="138"/>
      <c r="S30" s="138"/>
      <c r="T30" s="138"/>
      <c r="U30" s="138"/>
      <c r="V30" s="138"/>
      <c r="W30" s="138">
        <v>3</v>
      </c>
      <c r="X30" s="138"/>
      <c r="Y30" s="138"/>
      <c r="Z30" s="138"/>
      <c r="AA30" s="153" t="s">
        <v>353</v>
      </c>
    </row>
    <row r="31" spans="1:27" s="50" customFormat="1" ht="20.100000000000001" customHeight="1">
      <c r="A31" s="153">
        <v>7</v>
      </c>
      <c r="B31" s="153" t="s">
        <v>360</v>
      </c>
      <c r="C31" s="153"/>
      <c r="D31" s="444" t="s">
        <v>687</v>
      </c>
      <c r="E31" s="203" t="s">
        <v>430</v>
      </c>
      <c r="F31" s="423">
        <v>2019</v>
      </c>
      <c r="G31" s="138">
        <v>330</v>
      </c>
      <c r="H31" s="138"/>
      <c r="I31" s="138"/>
      <c r="J31" s="138"/>
      <c r="K31" s="138"/>
      <c r="L31" s="138"/>
      <c r="M31" s="138">
        <v>4</v>
      </c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53" t="s">
        <v>353</v>
      </c>
    </row>
    <row r="32" spans="1:27" s="50" customFormat="1" ht="20.100000000000001" customHeight="1">
      <c r="A32" s="153">
        <v>8</v>
      </c>
      <c r="B32" s="153" t="s">
        <v>590</v>
      </c>
      <c r="C32" s="153"/>
      <c r="D32" s="190" t="s">
        <v>249</v>
      </c>
      <c r="E32" s="190" t="s">
        <v>248</v>
      </c>
      <c r="F32" s="154">
        <v>2018</v>
      </c>
      <c r="G32" s="255">
        <v>4802.8999999999996</v>
      </c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53"/>
    </row>
    <row r="33" spans="1:27" s="173" customFormat="1" ht="20.100000000000001" customHeight="1">
      <c r="A33" s="153">
        <v>9</v>
      </c>
      <c r="B33" s="153" t="s">
        <v>814</v>
      </c>
      <c r="C33" s="153" t="s">
        <v>816</v>
      </c>
      <c r="D33" s="440" t="s">
        <v>922</v>
      </c>
      <c r="E33" s="203" t="s">
        <v>830</v>
      </c>
      <c r="F33" s="423" t="s">
        <v>821</v>
      </c>
      <c r="G33" s="138">
        <v>1375</v>
      </c>
      <c r="H33" s="138"/>
      <c r="I33" s="138"/>
      <c r="J33" s="138"/>
      <c r="K33" s="138"/>
      <c r="L33" s="138">
        <v>4</v>
      </c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>
        <v>4</v>
      </c>
      <c r="X33" s="138">
        <v>26</v>
      </c>
      <c r="Y33" s="138"/>
      <c r="Z33" s="138"/>
      <c r="AA33" s="95"/>
    </row>
    <row r="34" spans="1:27" s="54" customFormat="1" ht="20.100000000000001" customHeight="1">
      <c r="A34" s="133">
        <f>COUNT(A35:A35)</f>
        <v>1</v>
      </c>
      <c r="B34" s="133" t="s">
        <v>116</v>
      </c>
      <c r="C34" s="133"/>
      <c r="D34" s="134"/>
      <c r="E34" s="135"/>
      <c r="F34" s="136"/>
      <c r="G34" s="229">
        <f t="shared" ref="G34:AA34" si="4">SUM(G35:G35)</f>
        <v>36025</v>
      </c>
      <c r="H34" s="229">
        <f t="shared" si="4"/>
        <v>0</v>
      </c>
      <c r="I34" s="229">
        <f t="shared" si="4"/>
        <v>0</v>
      </c>
      <c r="J34" s="229">
        <f t="shared" si="4"/>
        <v>0</v>
      </c>
      <c r="K34" s="229">
        <f t="shared" si="4"/>
        <v>8</v>
      </c>
      <c r="L34" s="229">
        <f t="shared" si="4"/>
        <v>0</v>
      </c>
      <c r="M34" s="229">
        <f t="shared" si="4"/>
        <v>25</v>
      </c>
      <c r="N34" s="229">
        <f t="shared" si="4"/>
        <v>24</v>
      </c>
      <c r="O34" s="229">
        <f t="shared" si="4"/>
        <v>0</v>
      </c>
      <c r="P34" s="229">
        <f t="shared" si="4"/>
        <v>0</v>
      </c>
      <c r="Q34" s="229">
        <f t="shared" si="4"/>
        <v>0</v>
      </c>
      <c r="R34" s="229">
        <f t="shared" si="4"/>
        <v>0</v>
      </c>
      <c r="S34" s="229">
        <f t="shared" si="4"/>
        <v>1</v>
      </c>
      <c r="T34" s="229">
        <f t="shared" si="4"/>
        <v>1</v>
      </c>
      <c r="U34" s="229">
        <f t="shared" si="4"/>
        <v>0</v>
      </c>
      <c r="V34" s="229">
        <f t="shared" si="4"/>
        <v>0</v>
      </c>
      <c r="W34" s="229">
        <f t="shared" si="4"/>
        <v>80</v>
      </c>
      <c r="X34" s="229">
        <f t="shared" si="4"/>
        <v>0</v>
      </c>
      <c r="Y34" s="229">
        <f t="shared" si="4"/>
        <v>0</v>
      </c>
      <c r="Z34" s="229">
        <f t="shared" si="4"/>
        <v>0</v>
      </c>
      <c r="AA34" s="437">
        <f t="shared" si="4"/>
        <v>0</v>
      </c>
    </row>
    <row r="35" spans="1:27" s="50" customFormat="1" ht="20.100000000000001" customHeight="1">
      <c r="A35" s="153">
        <v>1</v>
      </c>
      <c r="B35" s="160" t="s">
        <v>233</v>
      </c>
      <c r="C35" s="153"/>
      <c r="D35" s="143" t="s">
        <v>679</v>
      </c>
      <c r="E35" s="142" t="s">
        <v>680</v>
      </c>
      <c r="F35" s="193">
        <v>2017</v>
      </c>
      <c r="G35" s="138">
        <v>36025</v>
      </c>
      <c r="H35" s="231"/>
      <c r="I35" s="231"/>
      <c r="J35" s="231"/>
      <c r="K35" s="231">
        <v>8</v>
      </c>
      <c r="L35" s="231"/>
      <c r="M35" s="231">
        <v>25</v>
      </c>
      <c r="N35" s="231">
        <v>24</v>
      </c>
      <c r="O35" s="231"/>
      <c r="P35" s="231"/>
      <c r="Q35" s="231"/>
      <c r="R35" s="231"/>
      <c r="S35" s="231">
        <v>1</v>
      </c>
      <c r="T35" s="231">
        <v>1</v>
      </c>
      <c r="U35" s="231"/>
      <c r="V35" s="231"/>
      <c r="W35" s="231">
        <v>80</v>
      </c>
      <c r="X35" s="231"/>
      <c r="Y35" s="231"/>
      <c r="Z35" s="231"/>
      <c r="AA35" s="194" t="s">
        <v>223</v>
      </c>
    </row>
    <row r="36" spans="1:27" s="54" customFormat="1" ht="20.100000000000001" customHeight="1">
      <c r="A36" s="133">
        <f>COUNT(A37)</f>
        <v>0</v>
      </c>
      <c r="B36" s="133" t="s">
        <v>222</v>
      </c>
      <c r="C36" s="133"/>
      <c r="D36" s="134"/>
      <c r="E36" s="135"/>
      <c r="F36" s="136"/>
      <c r="G36" s="229">
        <f t="shared" ref="G36:Z44" si="5">G37</f>
        <v>0</v>
      </c>
      <c r="H36" s="229">
        <f t="shared" si="5"/>
        <v>0</v>
      </c>
      <c r="I36" s="229">
        <f t="shared" si="5"/>
        <v>0</v>
      </c>
      <c r="J36" s="229">
        <f t="shared" si="5"/>
        <v>0</v>
      </c>
      <c r="K36" s="229">
        <f t="shared" si="5"/>
        <v>0</v>
      </c>
      <c r="L36" s="229">
        <f t="shared" si="5"/>
        <v>0</v>
      </c>
      <c r="M36" s="229">
        <f t="shared" si="5"/>
        <v>0</v>
      </c>
      <c r="N36" s="229">
        <f t="shared" si="5"/>
        <v>0</v>
      </c>
      <c r="O36" s="229">
        <f t="shared" si="5"/>
        <v>0</v>
      </c>
      <c r="P36" s="229">
        <f t="shared" si="5"/>
        <v>0</v>
      </c>
      <c r="Q36" s="229">
        <f t="shared" si="5"/>
        <v>0</v>
      </c>
      <c r="R36" s="229">
        <f t="shared" si="5"/>
        <v>0</v>
      </c>
      <c r="S36" s="229">
        <f t="shared" si="5"/>
        <v>0</v>
      </c>
      <c r="T36" s="229">
        <f t="shared" si="5"/>
        <v>0</v>
      </c>
      <c r="U36" s="229">
        <f t="shared" si="5"/>
        <v>0</v>
      </c>
      <c r="V36" s="229">
        <f t="shared" si="5"/>
        <v>0</v>
      </c>
      <c r="W36" s="229">
        <f t="shared" si="5"/>
        <v>0</v>
      </c>
      <c r="X36" s="229">
        <f t="shared" si="5"/>
        <v>0</v>
      </c>
      <c r="Y36" s="229">
        <f t="shared" si="5"/>
        <v>0</v>
      </c>
      <c r="Z36" s="229">
        <f t="shared" si="5"/>
        <v>0</v>
      </c>
      <c r="AA36" s="445"/>
    </row>
    <row r="37" spans="1:27" s="50" customFormat="1" ht="20.100000000000001" customHeight="1">
      <c r="A37" s="68"/>
      <c r="B37" s="152"/>
      <c r="C37" s="152"/>
      <c r="D37" s="183"/>
      <c r="E37" s="157"/>
      <c r="F37" s="69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64"/>
    </row>
    <row r="38" spans="1:27" s="54" customFormat="1" ht="20.100000000000001" customHeight="1">
      <c r="A38" s="150">
        <f>COUNT(A39)</f>
        <v>0</v>
      </c>
      <c r="B38" s="150" t="s">
        <v>243</v>
      </c>
      <c r="C38" s="150"/>
      <c r="D38" s="151"/>
      <c r="E38" s="51"/>
      <c r="F38" s="52"/>
      <c r="G38" s="148">
        <f t="shared" si="5"/>
        <v>0</v>
      </c>
      <c r="H38" s="148">
        <f t="shared" si="5"/>
        <v>0</v>
      </c>
      <c r="I38" s="148">
        <f t="shared" si="5"/>
        <v>0</v>
      </c>
      <c r="J38" s="148">
        <f t="shared" si="5"/>
        <v>0</v>
      </c>
      <c r="K38" s="148">
        <f t="shared" si="5"/>
        <v>0</v>
      </c>
      <c r="L38" s="148">
        <f t="shared" si="5"/>
        <v>0</v>
      </c>
      <c r="M38" s="148">
        <f t="shared" si="5"/>
        <v>0</v>
      </c>
      <c r="N38" s="148">
        <f t="shared" si="5"/>
        <v>0</v>
      </c>
      <c r="O38" s="148">
        <f t="shared" si="5"/>
        <v>0</v>
      </c>
      <c r="P38" s="148">
        <f t="shared" si="5"/>
        <v>0</v>
      </c>
      <c r="Q38" s="148">
        <f t="shared" si="5"/>
        <v>0</v>
      </c>
      <c r="R38" s="148">
        <f t="shared" si="5"/>
        <v>0</v>
      </c>
      <c r="S38" s="148">
        <f t="shared" si="5"/>
        <v>0</v>
      </c>
      <c r="T38" s="148">
        <f t="shared" si="5"/>
        <v>0</v>
      </c>
      <c r="U38" s="148">
        <f t="shared" si="5"/>
        <v>0</v>
      </c>
      <c r="V38" s="148">
        <f t="shared" si="5"/>
        <v>0</v>
      </c>
      <c r="W38" s="148">
        <f t="shared" si="5"/>
        <v>0</v>
      </c>
      <c r="X38" s="148">
        <f t="shared" si="5"/>
        <v>0</v>
      </c>
      <c r="Y38" s="148">
        <f t="shared" si="5"/>
        <v>0</v>
      </c>
      <c r="Z38" s="148">
        <f t="shared" si="5"/>
        <v>0</v>
      </c>
      <c r="AA38" s="53"/>
    </row>
    <row r="39" spans="1:27" s="50" customFormat="1" ht="20.100000000000001" customHeight="1">
      <c r="A39" s="68"/>
      <c r="B39" s="152"/>
      <c r="C39" s="152"/>
      <c r="D39" s="183"/>
      <c r="E39" s="157"/>
      <c r="F39" s="69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64"/>
    </row>
    <row r="40" spans="1:27" s="54" customFormat="1" ht="20.100000000000001" customHeight="1">
      <c r="A40" s="150">
        <f>COUNT(A41)</f>
        <v>0</v>
      </c>
      <c r="B40" s="150" t="s">
        <v>327</v>
      </c>
      <c r="C40" s="150"/>
      <c r="D40" s="151"/>
      <c r="E40" s="51"/>
      <c r="F40" s="52"/>
      <c r="G40" s="148">
        <f t="shared" si="5"/>
        <v>0</v>
      </c>
      <c r="H40" s="148">
        <f t="shared" si="5"/>
        <v>0</v>
      </c>
      <c r="I40" s="148">
        <f t="shared" si="5"/>
        <v>0</v>
      </c>
      <c r="J40" s="148">
        <f t="shared" si="5"/>
        <v>0</v>
      </c>
      <c r="K40" s="148">
        <f t="shared" si="5"/>
        <v>0</v>
      </c>
      <c r="L40" s="148">
        <f t="shared" si="5"/>
        <v>0</v>
      </c>
      <c r="M40" s="148">
        <f t="shared" si="5"/>
        <v>0</v>
      </c>
      <c r="N40" s="148">
        <f t="shared" si="5"/>
        <v>0</v>
      </c>
      <c r="O40" s="148">
        <f t="shared" si="5"/>
        <v>0</v>
      </c>
      <c r="P40" s="148">
        <f t="shared" si="5"/>
        <v>0</v>
      </c>
      <c r="Q40" s="148">
        <f t="shared" si="5"/>
        <v>0</v>
      </c>
      <c r="R40" s="148">
        <f t="shared" si="5"/>
        <v>0</v>
      </c>
      <c r="S40" s="148">
        <f t="shared" si="5"/>
        <v>0</v>
      </c>
      <c r="T40" s="148">
        <f t="shared" si="5"/>
        <v>0</v>
      </c>
      <c r="U40" s="148">
        <f t="shared" si="5"/>
        <v>0</v>
      </c>
      <c r="V40" s="148">
        <f t="shared" si="5"/>
        <v>0</v>
      </c>
      <c r="W40" s="148">
        <f t="shared" si="5"/>
        <v>0</v>
      </c>
      <c r="X40" s="148">
        <f t="shared" si="5"/>
        <v>0</v>
      </c>
      <c r="Y40" s="148">
        <f t="shared" si="5"/>
        <v>0</v>
      </c>
      <c r="Z40" s="148">
        <f t="shared" si="5"/>
        <v>0</v>
      </c>
      <c r="AA40" s="53"/>
    </row>
    <row r="41" spans="1:27" s="50" customFormat="1" ht="20.100000000000001" customHeight="1">
      <c r="A41" s="68"/>
      <c r="B41" s="152"/>
      <c r="C41" s="152"/>
      <c r="D41" s="183"/>
      <c r="E41" s="157"/>
      <c r="F41" s="69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64"/>
    </row>
    <row r="42" spans="1:27" s="54" customFormat="1" ht="20.100000000000001" customHeight="1">
      <c r="A42" s="150">
        <f>COUNT(A43)</f>
        <v>0</v>
      </c>
      <c r="B42" s="150" t="s">
        <v>246</v>
      </c>
      <c r="C42" s="150"/>
      <c r="D42" s="151"/>
      <c r="E42" s="51"/>
      <c r="F42" s="52"/>
      <c r="G42" s="148">
        <f t="shared" si="5"/>
        <v>0</v>
      </c>
      <c r="H42" s="148">
        <f t="shared" si="5"/>
        <v>0</v>
      </c>
      <c r="I42" s="148">
        <f t="shared" si="5"/>
        <v>0</v>
      </c>
      <c r="J42" s="148">
        <f t="shared" si="5"/>
        <v>0</v>
      </c>
      <c r="K42" s="148">
        <f t="shared" si="5"/>
        <v>0</v>
      </c>
      <c r="L42" s="148">
        <f t="shared" si="5"/>
        <v>0</v>
      </c>
      <c r="M42" s="148">
        <f t="shared" si="5"/>
        <v>0</v>
      </c>
      <c r="N42" s="148">
        <f t="shared" si="5"/>
        <v>0</v>
      </c>
      <c r="O42" s="148">
        <f t="shared" si="5"/>
        <v>0</v>
      </c>
      <c r="P42" s="148">
        <f t="shared" si="5"/>
        <v>0</v>
      </c>
      <c r="Q42" s="148">
        <f t="shared" si="5"/>
        <v>0</v>
      </c>
      <c r="R42" s="148">
        <f t="shared" si="5"/>
        <v>0</v>
      </c>
      <c r="S42" s="148">
        <f t="shared" si="5"/>
        <v>0</v>
      </c>
      <c r="T42" s="148">
        <f t="shared" si="5"/>
        <v>0</v>
      </c>
      <c r="U42" s="148">
        <f t="shared" si="5"/>
        <v>0</v>
      </c>
      <c r="V42" s="148">
        <f t="shared" si="5"/>
        <v>0</v>
      </c>
      <c r="W42" s="148">
        <f t="shared" si="5"/>
        <v>0</v>
      </c>
      <c r="X42" s="148">
        <f t="shared" si="5"/>
        <v>0</v>
      </c>
      <c r="Y42" s="148">
        <f t="shared" si="5"/>
        <v>0</v>
      </c>
      <c r="Z42" s="148">
        <f t="shared" si="5"/>
        <v>0</v>
      </c>
      <c r="AA42" s="53"/>
    </row>
    <row r="43" spans="1:27" s="50" customFormat="1" ht="20.100000000000001" customHeight="1">
      <c r="A43" s="68"/>
      <c r="B43" s="152"/>
      <c r="C43" s="152"/>
      <c r="D43" s="183"/>
      <c r="E43" s="157"/>
      <c r="F43" s="69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64"/>
    </row>
    <row r="44" spans="1:27" s="54" customFormat="1" ht="20.100000000000001" customHeight="1">
      <c r="A44" s="150">
        <f>COUNT(A45)</f>
        <v>0</v>
      </c>
      <c r="B44" s="150" t="s">
        <v>235</v>
      </c>
      <c r="C44" s="150"/>
      <c r="D44" s="151"/>
      <c r="E44" s="51"/>
      <c r="F44" s="52"/>
      <c r="G44" s="148">
        <f t="shared" si="5"/>
        <v>0</v>
      </c>
      <c r="H44" s="148">
        <f t="shared" si="5"/>
        <v>0</v>
      </c>
      <c r="I44" s="148">
        <f t="shared" si="5"/>
        <v>0</v>
      </c>
      <c r="J44" s="148">
        <f t="shared" si="5"/>
        <v>0</v>
      </c>
      <c r="K44" s="148">
        <f t="shared" si="5"/>
        <v>0</v>
      </c>
      <c r="L44" s="148">
        <f t="shared" si="5"/>
        <v>0</v>
      </c>
      <c r="M44" s="148">
        <f t="shared" si="5"/>
        <v>0</v>
      </c>
      <c r="N44" s="148">
        <f t="shared" si="5"/>
        <v>0</v>
      </c>
      <c r="O44" s="148">
        <f t="shared" si="5"/>
        <v>0</v>
      </c>
      <c r="P44" s="148">
        <f t="shared" si="5"/>
        <v>0</v>
      </c>
      <c r="Q44" s="148">
        <f t="shared" si="5"/>
        <v>0</v>
      </c>
      <c r="R44" s="148">
        <f t="shared" si="5"/>
        <v>0</v>
      </c>
      <c r="S44" s="148">
        <f t="shared" si="5"/>
        <v>0</v>
      </c>
      <c r="T44" s="148">
        <f t="shared" si="5"/>
        <v>0</v>
      </c>
      <c r="U44" s="148">
        <f t="shared" si="5"/>
        <v>0</v>
      </c>
      <c r="V44" s="148">
        <f t="shared" si="5"/>
        <v>0</v>
      </c>
      <c r="W44" s="148">
        <f t="shared" si="5"/>
        <v>0</v>
      </c>
      <c r="X44" s="148">
        <f t="shared" si="5"/>
        <v>0</v>
      </c>
      <c r="Y44" s="148">
        <f t="shared" si="5"/>
        <v>0</v>
      </c>
      <c r="Z44" s="148">
        <f t="shared" si="5"/>
        <v>0</v>
      </c>
      <c r="AA44" s="53"/>
    </row>
    <row r="45" spans="1:27" s="50" customFormat="1" ht="20.100000000000001" customHeight="1">
      <c r="A45" s="68"/>
      <c r="B45" s="152"/>
      <c r="C45" s="152"/>
      <c r="D45" s="183"/>
      <c r="E45" s="157"/>
      <c r="F45" s="69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64"/>
    </row>
    <row r="46" spans="1:27" s="54" customFormat="1" ht="20.100000000000001" customHeight="1">
      <c r="A46" s="150">
        <f>COUNT(A47:A47)</f>
        <v>0</v>
      </c>
      <c r="B46" s="150" t="s">
        <v>236</v>
      </c>
      <c r="C46" s="150"/>
      <c r="D46" s="151"/>
      <c r="E46" s="51"/>
      <c r="F46" s="52"/>
      <c r="G46" s="148">
        <f t="shared" ref="G46:Z46" si="6">G47</f>
        <v>0</v>
      </c>
      <c r="H46" s="148">
        <f t="shared" si="6"/>
        <v>0</v>
      </c>
      <c r="I46" s="148">
        <f t="shared" si="6"/>
        <v>0</v>
      </c>
      <c r="J46" s="148">
        <f t="shared" si="6"/>
        <v>0</v>
      </c>
      <c r="K46" s="148">
        <f t="shared" si="6"/>
        <v>0</v>
      </c>
      <c r="L46" s="148">
        <f t="shared" si="6"/>
        <v>0</v>
      </c>
      <c r="M46" s="148">
        <f t="shared" si="6"/>
        <v>0</v>
      </c>
      <c r="N46" s="148">
        <f t="shared" si="6"/>
        <v>0</v>
      </c>
      <c r="O46" s="148">
        <f t="shared" si="6"/>
        <v>0</v>
      </c>
      <c r="P46" s="148">
        <f t="shared" si="6"/>
        <v>0</v>
      </c>
      <c r="Q46" s="148">
        <f t="shared" si="6"/>
        <v>0</v>
      </c>
      <c r="R46" s="148">
        <f t="shared" si="6"/>
        <v>0</v>
      </c>
      <c r="S46" s="148">
        <f t="shared" si="6"/>
        <v>0</v>
      </c>
      <c r="T46" s="148">
        <f t="shared" si="6"/>
        <v>0</v>
      </c>
      <c r="U46" s="148">
        <f t="shared" si="6"/>
        <v>0</v>
      </c>
      <c r="V46" s="148">
        <f t="shared" si="6"/>
        <v>0</v>
      </c>
      <c r="W46" s="148">
        <f t="shared" si="6"/>
        <v>0</v>
      </c>
      <c r="X46" s="148">
        <f t="shared" si="6"/>
        <v>0</v>
      </c>
      <c r="Y46" s="148">
        <f t="shared" si="6"/>
        <v>0</v>
      </c>
      <c r="Z46" s="148">
        <f t="shared" si="6"/>
        <v>0</v>
      </c>
      <c r="AA46" s="53"/>
    </row>
    <row r="47" spans="1:27" s="50" customFormat="1" ht="20.100000000000001" customHeight="1">
      <c r="A47" s="152"/>
      <c r="B47" s="152"/>
      <c r="C47" s="152"/>
      <c r="D47" s="70"/>
      <c r="E47" s="59"/>
      <c r="F47" s="60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61"/>
    </row>
    <row r="48" spans="1:27" s="54" customFormat="1" ht="20.100000000000001" customHeight="1">
      <c r="A48" s="150">
        <f>COUNT(A49:A49)</f>
        <v>0</v>
      </c>
      <c r="B48" s="150" t="s">
        <v>118</v>
      </c>
      <c r="C48" s="150"/>
      <c r="D48" s="151"/>
      <c r="E48" s="51"/>
      <c r="F48" s="52"/>
      <c r="G48" s="148">
        <f t="shared" ref="G48:Z48" si="7">G49</f>
        <v>0</v>
      </c>
      <c r="H48" s="148">
        <f t="shared" si="7"/>
        <v>0</v>
      </c>
      <c r="I48" s="148">
        <f t="shared" si="7"/>
        <v>0</v>
      </c>
      <c r="J48" s="148">
        <f t="shared" si="7"/>
        <v>0</v>
      </c>
      <c r="K48" s="148">
        <f t="shared" si="7"/>
        <v>0</v>
      </c>
      <c r="L48" s="148">
        <f t="shared" si="7"/>
        <v>0</v>
      </c>
      <c r="M48" s="148">
        <f t="shared" si="7"/>
        <v>0</v>
      </c>
      <c r="N48" s="148">
        <f t="shared" si="7"/>
        <v>0</v>
      </c>
      <c r="O48" s="148">
        <f t="shared" si="7"/>
        <v>0</v>
      </c>
      <c r="P48" s="148">
        <f t="shared" si="7"/>
        <v>0</v>
      </c>
      <c r="Q48" s="148">
        <f t="shared" si="7"/>
        <v>0</v>
      </c>
      <c r="R48" s="148">
        <f t="shared" si="7"/>
        <v>0</v>
      </c>
      <c r="S48" s="148">
        <f t="shared" si="7"/>
        <v>0</v>
      </c>
      <c r="T48" s="148">
        <f t="shared" si="7"/>
        <v>0</v>
      </c>
      <c r="U48" s="148">
        <f t="shared" si="7"/>
        <v>0</v>
      </c>
      <c r="V48" s="148">
        <f t="shared" si="7"/>
        <v>0</v>
      </c>
      <c r="W48" s="148">
        <f t="shared" si="7"/>
        <v>0</v>
      </c>
      <c r="X48" s="148">
        <f t="shared" si="7"/>
        <v>0</v>
      </c>
      <c r="Y48" s="148">
        <f t="shared" si="7"/>
        <v>0</v>
      </c>
      <c r="Z48" s="148">
        <f t="shared" si="7"/>
        <v>0</v>
      </c>
      <c r="AA48" s="53"/>
    </row>
    <row r="49" spans="1:28" s="50" customFormat="1" ht="20.100000000000001" customHeight="1">
      <c r="A49" s="152"/>
      <c r="B49" s="152"/>
      <c r="C49" s="152"/>
      <c r="D49" s="65"/>
      <c r="E49" s="84"/>
      <c r="F49" s="60"/>
      <c r="G49" s="227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152"/>
    </row>
    <row r="50" spans="1:28" s="54" customFormat="1" ht="20.100000000000001" customHeight="1">
      <c r="A50" s="150">
        <f>COUNT(A51:A77)</f>
        <v>27</v>
      </c>
      <c r="B50" s="150" t="s">
        <v>237</v>
      </c>
      <c r="C50" s="150"/>
      <c r="D50" s="151"/>
      <c r="E50" s="51"/>
      <c r="F50" s="52"/>
      <c r="G50" s="148">
        <f>SUM(G51:G77)</f>
        <v>208327.22700000001</v>
      </c>
      <c r="H50" s="148">
        <f t="shared" ref="H50:AA50" si="8">SUM(H51:H77)</f>
        <v>1</v>
      </c>
      <c r="I50" s="148">
        <f t="shared" si="8"/>
        <v>0</v>
      </c>
      <c r="J50" s="148">
        <f t="shared" si="8"/>
        <v>0</v>
      </c>
      <c r="K50" s="148">
        <f t="shared" si="8"/>
        <v>6</v>
      </c>
      <c r="L50" s="148">
        <f t="shared" si="8"/>
        <v>4</v>
      </c>
      <c r="M50" s="148">
        <f t="shared" si="8"/>
        <v>67</v>
      </c>
      <c r="N50" s="148">
        <f t="shared" si="8"/>
        <v>26</v>
      </c>
      <c r="O50" s="148">
        <f t="shared" si="8"/>
        <v>0</v>
      </c>
      <c r="P50" s="148">
        <f t="shared" si="8"/>
        <v>0</v>
      </c>
      <c r="Q50" s="148">
        <f t="shared" si="8"/>
        <v>0</v>
      </c>
      <c r="R50" s="148">
        <f t="shared" si="8"/>
        <v>0</v>
      </c>
      <c r="S50" s="148">
        <f t="shared" si="8"/>
        <v>0</v>
      </c>
      <c r="T50" s="148">
        <f t="shared" si="8"/>
        <v>1</v>
      </c>
      <c r="U50" s="148">
        <f t="shared" si="8"/>
        <v>0</v>
      </c>
      <c r="V50" s="148">
        <f t="shared" si="8"/>
        <v>0</v>
      </c>
      <c r="W50" s="148">
        <f t="shared" si="8"/>
        <v>717</v>
      </c>
      <c r="X50" s="148">
        <f t="shared" si="8"/>
        <v>0</v>
      </c>
      <c r="Y50" s="148">
        <f t="shared" si="8"/>
        <v>33</v>
      </c>
      <c r="Z50" s="148">
        <f t="shared" si="8"/>
        <v>0</v>
      </c>
      <c r="AA50" s="148">
        <f t="shared" si="8"/>
        <v>0</v>
      </c>
    </row>
    <row r="51" spans="1:28" s="95" customFormat="1" ht="20.100000000000001" customHeight="1">
      <c r="A51" s="312">
        <v>1</v>
      </c>
      <c r="B51" s="312" t="s">
        <v>354</v>
      </c>
      <c r="C51" s="153" t="s">
        <v>350</v>
      </c>
      <c r="D51" s="425" t="s">
        <v>495</v>
      </c>
      <c r="E51" s="190" t="s">
        <v>877</v>
      </c>
      <c r="F51" s="140">
        <v>2019</v>
      </c>
      <c r="G51" s="429">
        <v>6475</v>
      </c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78"/>
    </row>
    <row r="52" spans="1:28" s="95" customFormat="1" ht="20.100000000000001" customHeight="1">
      <c r="A52" s="313">
        <v>2</v>
      </c>
      <c r="B52" s="313" t="s">
        <v>356</v>
      </c>
      <c r="C52" s="152"/>
      <c r="D52" s="260" t="s">
        <v>501</v>
      </c>
      <c r="E52" s="264" t="s">
        <v>838</v>
      </c>
      <c r="F52" s="60">
        <v>2019</v>
      </c>
      <c r="G52" s="55">
        <v>3870</v>
      </c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152"/>
    </row>
    <row r="53" spans="1:28" s="95" customFormat="1" ht="20.100000000000001" customHeight="1">
      <c r="A53" s="313">
        <v>3</v>
      </c>
      <c r="B53" s="313" t="s">
        <v>356</v>
      </c>
      <c r="C53" s="152"/>
      <c r="D53" s="260" t="s">
        <v>501</v>
      </c>
      <c r="E53" s="263" t="s">
        <v>433</v>
      </c>
      <c r="F53" s="60">
        <v>2019</v>
      </c>
      <c r="G53" s="138">
        <v>9577.3970000000008</v>
      </c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>
        <v>6</v>
      </c>
      <c r="X53" s="55"/>
      <c r="Y53" s="55"/>
      <c r="Z53" s="55"/>
      <c r="AA53" s="152"/>
    </row>
    <row r="54" spans="1:28" s="95" customFormat="1" ht="20.100000000000001" customHeight="1">
      <c r="A54" s="313">
        <v>4</v>
      </c>
      <c r="B54" s="152" t="s">
        <v>363</v>
      </c>
      <c r="C54" s="152" t="s">
        <v>878</v>
      </c>
      <c r="D54" s="156" t="s">
        <v>503</v>
      </c>
      <c r="E54" s="202" t="s">
        <v>435</v>
      </c>
      <c r="F54" s="60">
        <v>2019</v>
      </c>
      <c r="G54" s="55">
        <v>409.63</v>
      </c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178"/>
    </row>
    <row r="55" spans="1:28" s="95" customFormat="1" ht="20.100000000000001" customHeight="1">
      <c r="A55" s="313">
        <v>5</v>
      </c>
      <c r="B55" s="152" t="s">
        <v>376</v>
      </c>
      <c r="C55" s="152" t="s">
        <v>875</v>
      </c>
      <c r="D55" s="59" t="s">
        <v>504</v>
      </c>
      <c r="E55" s="202" t="s">
        <v>436</v>
      </c>
      <c r="F55" s="60">
        <v>2019</v>
      </c>
      <c r="G55" s="55">
        <v>231</v>
      </c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178"/>
    </row>
    <row r="56" spans="1:28" s="95" customFormat="1" ht="20.100000000000001" customHeight="1">
      <c r="A56" s="313">
        <v>6</v>
      </c>
      <c r="B56" s="198" t="s">
        <v>377</v>
      </c>
      <c r="C56" s="152" t="s">
        <v>875</v>
      </c>
      <c r="D56" s="59" t="s">
        <v>496</v>
      </c>
      <c r="E56" s="202" t="s">
        <v>879</v>
      </c>
      <c r="F56" s="60">
        <v>2019</v>
      </c>
      <c r="G56" s="138">
        <v>329</v>
      </c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178"/>
    </row>
    <row r="57" spans="1:28" s="95" customFormat="1" ht="20.100000000000001" customHeight="1">
      <c r="A57" s="313">
        <v>7</v>
      </c>
      <c r="B57" s="198" t="s">
        <v>379</v>
      </c>
      <c r="C57" s="152" t="s">
        <v>875</v>
      </c>
      <c r="D57" s="59" t="s">
        <v>505</v>
      </c>
      <c r="E57" s="202" t="s">
        <v>880</v>
      </c>
      <c r="F57" s="60">
        <v>2019</v>
      </c>
      <c r="G57" s="138">
        <v>7360</v>
      </c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78"/>
    </row>
    <row r="58" spans="1:28" ht="21">
      <c r="A58" s="313">
        <v>8</v>
      </c>
      <c r="B58" s="265" t="s">
        <v>354</v>
      </c>
      <c r="C58" s="152" t="s">
        <v>875</v>
      </c>
      <c r="D58" s="243" t="s">
        <v>495</v>
      </c>
      <c r="E58" s="266" t="s">
        <v>881</v>
      </c>
      <c r="F58" s="60">
        <v>2019</v>
      </c>
      <c r="G58" s="55">
        <v>6475</v>
      </c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95"/>
    </row>
    <row r="59" spans="1:28" s="95" customFormat="1" ht="20.100000000000001" customHeight="1">
      <c r="A59" s="313">
        <v>9</v>
      </c>
      <c r="B59" s="152" t="s">
        <v>380</v>
      </c>
      <c r="C59" s="152" t="s">
        <v>875</v>
      </c>
      <c r="D59" s="59" t="s">
        <v>507</v>
      </c>
      <c r="E59" s="264" t="s">
        <v>438</v>
      </c>
      <c r="F59" s="60">
        <v>2019</v>
      </c>
      <c r="G59" s="55">
        <v>12913</v>
      </c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178"/>
    </row>
    <row r="60" spans="1:28" s="95" customFormat="1" ht="20.100000000000001" customHeight="1">
      <c r="A60" s="313">
        <v>10</v>
      </c>
      <c r="B60" s="198" t="s">
        <v>388</v>
      </c>
      <c r="C60" s="152" t="s">
        <v>875</v>
      </c>
      <c r="D60" s="59" t="s">
        <v>506</v>
      </c>
      <c r="E60" s="202" t="s">
        <v>882</v>
      </c>
      <c r="F60" s="60">
        <v>2019</v>
      </c>
      <c r="G60" s="138">
        <v>503</v>
      </c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178"/>
    </row>
    <row r="61" spans="1:28" s="95" customFormat="1" ht="20.100000000000001" customHeight="1">
      <c r="A61" s="313">
        <v>11</v>
      </c>
      <c r="B61" s="198" t="s">
        <v>389</v>
      </c>
      <c r="C61" s="152" t="s">
        <v>875</v>
      </c>
      <c r="D61" s="59" t="s">
        <v>511</v>
      </c>
      <c r="E61" s="202" t="s">
        <v>883</v>
      </c>
      <c r="F61" s="60">
        <v>2019</v>
      </c>
      <c r="G61" s="138">
        <v>461</v>
      </c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178"/>
    </row>
    <row r="62" spans="1:28" s="50" customFormat="1" ht="19.5" customHeight="1">
      <c r="A62" s="312">
        <v>12</v>
      </c>
      <c r="B62" s="153" t="s">
        <v>394</v>
      </c>
      <c r="C62" s="153" t="s">
        <v>352</v>
      </c>
      <c r="D62" s="251" t="s">
        <v>519</v>
      </c>
      <c r="E62" s="190" t="s">
        <v>564</v>
      </c>
      <c r="F62" s="140">
        <v>2019</v>
      </c>
      <c r="G62" s="424">
        <v>3917</v>
      </c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446"/>
    </row>
    <row r="63" spans="1:28" s="179" customFormat="1" ht="20.100000000000001" customHeight="1">
      <c r="A63" s="153">
        <v>13</v>
      </c>
      <c r="B63" s="153" t="s">
        <v>396</v>
      </c>
      <c r="C63" s="153" t="s">
        <v>816</v>
      </c>
      <c r="D63" s="447" t="s">
        <v>822</v>
      </c>
      <c r="E63" s="251" t="s">
        <v>853</v>
      </c>
      <c r="F63" s="384">
        <v>2023</v>
      </c>
      <c r="G63" s="424">
        <v>2588.1</v>
      </c>
      <c r="H63" s="255"/>
      <c r="I63" s="255"/>
      <c r="J63" s="255"/>
      <c r="K63" s="255"/>
      <c r="L63" s="255">
        <v>2</v>
      </c>
      <c r="M63" s="255">
        <v>2</v>
      </c>
      <c r="N63" s="255">
        <v>8</v>
      </c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164"/>
      <c r="AB63" s="448"/>
    </row>
    <row r="64" spans="1:28" s="95" customFormat="1" ht="20.100000000000001" customHeight="1">
      <c r="A64" s="312">
        <v>14</v>
      </c>
      <c r="B64" s="312" t="s">
        <v>403</v>
      </c>
      <c r="C64" s="191" t="s">
        <v>352</v>
      </c>
      <c r="D64" s="258" t="s">
        <v>525</v>
      </c>
      <c r="E64" s="159" t="s">
        <v>864</v>
      </c>
      <c r="F64" s="140">
        <v>2020</v>
      </c>
      <c r="G64" s="429">
        <v>3661.9</v>
      </c>
      <c r="H64" s="138"/>
      <c r="I64" s="138"/>
      <c r="J64" s="138"/>
      <c r="K64" s="138"/>
      <c r="L64" s="138">
        <v>2</v>
      </c>
      <c r="M64" s="138">
        <v>16</v>
      </c>
      <c r="N64" s="138">
        <v>10</v>
      </c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78"/>
    </row>
    <row r="65" spans="1:27" s="95" customFormat="1" ht="20.100000000000001" customHeight="1">
      <c r="A65" s="153">
        <v>15</v>
      </c>
      <c r="B65" s="198" t="s">
        <v>404</v>
      </c>
      <c r="C65" s="153" t="s">
        <v>351</v>
      </c>
      <c r="D65" s="139" t="s">
        <v>531</v>
      </c>
      <c r="E65" s="203" t="s">
        <v>458</v>
      </c>
      <c r="F65" s="140">
        <v>2019</v>
      </c>
      <c r="G65" s="429">
        <v>10063</v>
      </c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78"/>
    </row>
    <row r="66" spans="1:27" s="95" customFormat="1" ht="20.100000000000001" customHeight="1">
      <c r="A66" s="312">
        <v>16</v>
      </c>
      <c r="B66" s="153" t="s">
        <v>405</v>
      </c>
      <c r="C66" s="153" t="s">
        <v>350</v>
      </c>
      <c r="D66" s="251" t="s">
        <v>526</v>
      </c>
      <c r="E66" s="203" t="s">
        <v>459</v>
      </c>
      <c r="F66" s="140">
        <v>2019</v>
      </c>
      <c r="G66" s="429">
        <v>95.2</v>
      </c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78"/>
    </row>
    <row r="67" spans="1:27" s="50" customFormat="1" ht="20.100000000000001" customHeight="1">
      <c r="A67" s="153">
        <v>17</v>
      </c>
      <c r="B67" s="153" t="s">
        <v>625</v>
      </c>
      <c r="C67" s="153" t="s">
        <v>815</v>
      </c>
      <c r="D67" s="251" t="s">
        <v>627</v>
      </c>
      <c r="E67" s="251" t="s">
        <v>590</v>
      </c>
      <c r="F67" s="140">
        <v>2019</v>
      </c>
      <c r="G67" s="424">
        <v>96</v>
      </c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164"/>
    </row>
    <row r="68" spans="1:27" s="179" customFormat="1" ht="20.100000000000001" customHeight="1">
      <c r="A68" s="153">
        <v>18</v>
      </c>
      <c r="B68" s="153" t="s">
        <v>625</v>
      </c>
      <c r="C68" s="153" t="s">
        <v>815</v>
      </c>
      <c r="D68" s="449" t="s">
        <v>823</v>
      </c>
      <c r="E68" s="251" t="s">
        <v>855</v>
      </c>
      <c r="F68" s="384">
        <v>2023</v>
      </c>
      <c r="G68" s="424">
        <v>5606</v>
      </c>
      <c r="H68" s="427"/>
      <c r="I68" s="427"/>
      <c r="J68" s="427"/>
      <c r="K68" s="427">
        <v>3</v>
      </c>
      <c r="L68" s="427"/>
      <c r="M68" s="427">
        <v>20</v>
      </c>
      <c r="N68" s="427">
        <v>2</v>
      </c>
      <c r="O68" s="427"/>
      <c r="P68" s="427"/>
      <c r="Q68" s="427"/>
      <c r="R68" s="427"/>
      <c r="S68" s="427"/>
      <c r="T68" s="427"/>
      <c r="U68" s="427"/>
      <c r="V68" s="427"/>
      <c r="W68" s="427">
        <v>16</v>
      </c>
      <c r="X68" s="427"/>
      <c r="Y68" s="427">
        <v>33</v>
      </c>
      <c r="Z68" s="427"/>
      <c r="AA68" s="257"/>
    </row>
    <row r="69" spans="1:27" s="50" customFormat="1" ht="20.100000000000001" customHeight="1">
      <c r="A69" s="312">
        <v>19</v>
      </c>
      <c r="B69" s="153" t="s">
        <v>626</v>
      </c>
      <c r="C69" s="153"/>
      <c r="D69" s="251" t="s">
        <v>628</v>
      </c>
      <c r="E69" s="251" t="s">
        <v>1016</v>
      </c>
      <c r="F69" s="140">
        <v>2019</v>
      </c>
      <c r="G69" s="424">
        <v>467</v>
      </c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  <c r="AA69" s="164"/>
    </row>
    <row r="70" spans="1:27" s="50" customFormat="1" ht="19.5" customHeight="1">
      <c r="A70" s="152">
        <v>20</v>
      </c>
      <c r="B70" s="164" t="s">
        <v>837</v>
      </c>
      <c r="C70" s="152" t="s">
        <v>350</v>
      </c>
      <c r="D70" s="267" t="s">
        <v>507</v>
      </c>
      <c r="E70" s="262" t="s">
        <v>876</v>
      </c>
      <c r="F70" s="60">
        <v>2019</v>
      </c>
      <c r="G70" s="227">
        <v>40521</v>
      </c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199"/>
    </row>
    <row r="71" spans="1:27" s="57" customFormat="1" ht="20.100000000000001" customHeight="1">
      <c r="A71" s="313">
        <v>21</v>
      </c>
      <c r="B71" s="64" t="s">
        <v>406</v>
      </c>
      <c r="C71" s="152" t="s">
        <v>875</v>
      </c>
      <c r="D71" s="59" t="s">
        <v>532</v>
      </c>
      <c r="E71" s="155" t="s">
        <v>460</v>
      </c>
      <c r="F71" s="60">
        <v>2019</v>
      </c>
      <c r="G71" s="227">
        <v>64773</v>
      </c>
      <c r="H71" s="55"/>
      <c r="I71" s="55"/>
      <c r="J71" s="55"/>
      <c r="K71" s="55"/>
      <c r="L71" s="55"/>
      <c r="M71" s="55">
        <v>3</v>
      </c>
      <c r="N71" s="55"/>
      <c r="O71" s="55"/>
      <c r="P71" s="55"/>
      <c r="Q71" s="55"/>
      <c r="R71" s="55"/>
      <c r="S71" s="55"/>
      <c r="T71" s="55">
        <v>1</v>
      </c>
      <c r="U71" s="55"/>
      <c r="V71" s="55"/>
      <c r="W71" s="55">
        <v>355</v>
      </c>
      <c r="X71" s="55"/>
      <c r="Y71" s="55"/>
      <c r="Z71" s="55"/>
      <c r="AA71" s="75"/>
    </row>
    <row r="72" spans="1:27" s="95" customFormat="1" ht="20.100000000000001" customHeight="1">
      <c r="A72" s="152">
        <v>22</v>
      </c>
      <c r="B72" s="152" t="s">
        <v>407</v>
      </c>
      <c r="C72" s="199" t="s">
        <v>353</v>
      </c>
      <c r="D72" s="59" t="s">
        <v>533</v>
      </c>
      <c r="E72" s="155" t="s">
        <v>461</v>
      </c>
      <c r="F72" s="60">
        <v>2019</v>
      </c>
      <c r="G72" s="227">
        <v>992</v>
      </c>
      <c r="H72" s="55"/>
      <c r="I72" s="55"/>
      <c r="J72" s="55"/>
      <c r="K72" s="55">
        <v>3</v>
      </c>
      <c r="L72" s="55"/>
      <c r="M72" s="55">
        <v>15</v>
      </c>
      <c r="N72" s="55">
        <v>6</v>
      </c>
      <c r="O72" s="55"/>
      <c r="P72" s="55"/>
      <c r="Q72" s="55"/>
      <c r="R72" s="55"/>
      <c r="S72" s="55"/>
      <c r="T72" s="55"/>
      <c r="U72" s="55"/>
      <c r="V72" s="55"/>
      <c r="W72" s="55">
        <v>120</v>
      </c>
      <c r="X72" s="55"/>
      <c r="Y72" s="55"/>
      <c r="Z72" s="55"/>
      <c r="AA72" s="178"/>
    </row>
    <row r="73" spans="1:27" s="95" customFormat="1" ht="20.100000000000001" customHeight="1">
      <c r="A73" s="313">
        <v>23</v>
      </c>
      <c r="B73" s="152" t="s">
        <v>408</v>
      </c>
      <c r="C73" s="199" t="s">
        <v>353</v>
      </c>
      <c r="D73" s="59" t="s">
        <v>534</v>
      </c>
      <c r="E73" s="155" t="s">
        <v>462</v>
      </c>
      <c r="F73" s="60">
        <v>2019</v>
      </c>
      <c r="G73" s="227">
        <v>8064</v>
      </c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178"/>
    </row>
    <row r="74" spans="1:27" s="95" customFormat="1" ht="20.100000000000001" customHeight="1">
      <c r="A74" s="152">
        <v>24</v>
      </c>
      <c r="B74" s="152" t="s">
        <v>409</v>
      </c>
      <c r="C74" s="199" t="s">
        <v>353</v>
      </c>
      <c r="D74" s="59" t="s">
        <v>528</v>
      </c>
      <c r="E74" s="155" t="s">
        <v>463</v>
      </c>
      <c r="F74" s="60">
        <v>2019</v>
      </c>
      <c r="G74" s="227">
        <v>2829</v>
      </c>
      <c r="H74" s="55"/>
      <c r="I74" s="55"/>
      <c r="J74" s="55"/>
      <c r="K74" s="55"/>
      <c r="L74" s="55"/>
      <c r="M74" s="55">
        <v>3</v>
      </c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178"/>
    </row>
    <row r="75" spans="1:27" s="95" customFormat="1" ht="20.100000000000001" customHeight="1">
      <c r="A75" s="313">
        <v>25</v>
      </c>
      <c r="B75" s="152" t="s">
        <v>410</v>
      </c>
      <c r="C75" s="199" t="s">
        <v>353</v>
      </c>
      <c r="D75" s="59" t="s">
        <v>529</v>
      </c>
      <c r="E75" s="155" t="s">
        <v>464</v>
      </c>
      <c r="F75" s="60">
        <v>2019</v>
      </c>
      <c r="G75" s="227">
        <v>12318</v>
      </c>
      <c r="H75" s="55">
        <v>1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>
        <v>220</v>
      </c>
      <c r="X75" s="55"/>
      <c r="Y75" s="55"/>
      <c r="Z75" s="55"/>
      <c r="AA75" s="178"/>
    </row>
    <row r="76" spans="1:27" s="95" customFormat="1" ht="20.100000000000001" customHeight="1">
      <c r="A76" s="152">
        <v>26</v>
      </c>
      <c r="B76" s="152" t="s">
        <v>411</v>
      </c>
      <c r="C76" s="199" t="s">
        <v>353</v>
      </c>
      <c r="D76" s="59" t="s">
        <v>530</v>
      </c>
      <c r="E76" s="155" t="s">
        <v>465</v>
      </c>
      <c r="F76" s="60">
        <v>2019</v>
      </c>
      <c r="G76" s="227">
        <v>383</v>
      </c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178"/>
    </row>
    <row r="77" spans="1:27" s="95" customFormat="1" ht="20.100000000000001" customHeight="1">
      <c r="A77" s="313">
        <v>27</v>
      </c>
      <c r="B77" s="152" t="s">
        <v>413</v>
      </c>
      <c r="C77" s="199" t="s">
        <v>352</v>
      </c>
      <c r="D77" s="156" t="s">
        <v>536</v>
      </c>
      <c r="E77" s="155" t="s">
        <v>467</v>
      </c>
      <c r="F77" s="60">
        <v>2019</v>
      </c>
      <c r="G77" s="227">
        <v>3349</v>
      </c>
      <c r="H77" s="55"/>
      <c r="I77" s="55"/>
      <c r="J77" s="55"/>
      <c r="K77" s="55"/>
      <c r="L77" s="55"/>
      <c r="M77" s="55">
        <v>8</v>
      </c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178"/>
    </row>
  </sheetData>
  <mergeCells count="4">
    <mergeCell ref="A12:A13"/>
    <mergeCell ref="B12:B13"/>
    <mergeCell ref="C12:C13"/>
    <mergeCell ref="D12:D13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50" fitToWidth="2" fitToHeight="0" orientation="portrait" r:id="rId1"/>
  <rowBreaks count="1" manualBreakCount="1">
    <brk id="43" max="26" man="1"/>
  </rowBreaks>
  <colBreaks count="1" manualBreakCount="1">
    <brk id="17" max="7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1:AL30"/>
  <sheetViews>
    <sheetView zoomScaleNormal="100" workbookViewId="0">
      <selection activeCell="J10" sqref="J10"/>
    </sheetView>
  </sheetViews>
  <sheetFormatPr defaultRowHeight="16.5"/>
  <cols>
    <col min="1" max="1" width="5.25" style="149" bestFit="1" customWidth="1"/>
    <col min="2" max="2" width="13" style="149" hidden="1" customWidth="1"/>
    <col min="3" max="3" width="18.375" style="149" hidden="1" customWidth="1"/>
    <col min="4" max="4" width="12.625" style="149" customWidth="1"/>
    <col min="5" max="5" width="21.5" style="149" customWidth="1"/>
    <col min="6" max="6" width="19.75" style="149" customWidth="1"/>
    <col min="7" max="7" width="17.375" style="149" customWidth="1"/>
    <col min="8" max="8" width="17.25" style="149" hidden="1" customWidth="1"/>
    <col min="9" max="9" width="15.125" style="149" hidden="1" customWidth="1"/>
    <col min="10" max="10" width="34.875" style="149" hidden="1" customWidth="1"/>
    <col min="11" max="11" width="16.75" style="149" hidden="1" customWidth="1"/>
    <col min="12" max="12" width="32.875" style="149" bestFit="1" customWidth="1"/>
    <col min="13" max="13" width="15.875" style="149" hidden="1" customWidth="1"/>
    <col min="14" max="15" width="19.25" style="149" hidden="1" customWidth="1"/>
    <col min="16" max="16" width="12.875" style="149" customWidth="1"/>
    <col min="17" max="17" width="0.125" style="149" customWidth="1"/>
    <col min="18" max="18" width="13" style="149" customWidth="1"/>
    <col min="19" max="19" width="12.875" style="149" customWidth="1"/>
    <col min="20" max="20" width="19.875" style="149" customWidth="1"/>
    <col min="21" max="21" width="19.625" style="149" customWidth="1"/>
    <col min="22" max="22" width="16" style="149" bestFit="1" customWidth="1"/>
    <col min="23" max="23" width="17.625" style="149" customWidth="1"/>
    <col min="24" max="24" width="10.625" style="149" customWidth="1"/>
    <col min="25" max="25" width="17.625" style="149" customWidth="1"/>
    <col min="26" max="26" width="18.625" style="149" customWidth="1"/>
    <col min="27" max="27" width="14.5" style="149" customWidth="1"/>
    <col min="28" max="28" width="9" style="149"/>
    <col min="29" max="29" width="11.5" style="149" bestFit="1" customWidth="1"/>
    <col min="30" max="30" width="11.5" style="299" bestFit="1" customWidth="1"/>
    <col min="31" max="31" width="15.125" style="149" bestFit="1" customWidth="1"/>
    <col min="32" max="32" width="19.25" style="149" bestFit="1" customWidth="1"/>
    <col min="33" max="33" width="13" style="149" bestFit="1" customWidth="1"/>
    <col min="34" max="34" width="33.25" style="149" customWidth="1"/>
    <col min="35" max="35" width="15.125" style="149" bestFit="1" customWidth="1"/>
    <col min="36" max="36" width="24.5" style="149" bestFit="1" customWidth="1"/>
    <col min="37" max="37" width="17.25" style="149" bestFit="1" customWidth="1"/>
    <col min="38" max="38" width="17.25" style="299" bestFit="1" customWidth="1"/>
    <col min="39" max="39" width="13" style="149" bestFit="1" customWidth="1"/>
    <col min="40" max="40" width="15.125" style="149" bestFit="1" customWidth="1"/>
    <col min="41" max="41" width="13" style="149" bestFit="1" customWidth="1"/>
    <col min="42" max="16384" width="9" style="149"/>
  </cols>
  <sheetData>
    <row r="1" spans="1:38" s="292" customFormat="1">
      <c r="A1" s="355" t="s">
        <v>925</v>
      </c>
      <c r="B1" s="355" t="s">
        <v>926</v>
      </c>
      <c r="C1" s="367" t="s">
        <v>927</v>
      </c>
      <c r="D1" s="355" t="s">
        <v>928</v>
      </c>
      <c r="E1" s="355"/>
      <c r="F1" s="355" t="s">
        <v>929</v>
      </c>
      <c r="G1" s="356" t="s">
        <v>930</v>
      </c>
      <c r="H1" s="362" t="s">
        <v>931</v>
      </c>
      <c r="I1" s="363"/>
      <c r="J1" s="363"/>
      <c r="K1" s="363"/>
      <c r="L1" s="363"/>
      <c r="M1" s="364"/>
      <c r="N1" s="365" t="s">
        <v>932</v>
      </c>
      <c r="O1" s="366"/>
      <c r="P1" s="356" t="s">
        <v>933</v>
      </c>
      <c r="Q1" s="357" t="s">
        <v>934</v>
      </c>
      <c r="R1" s="354" t="s">
        <v>935</v>
      </c>
      <c r="S1" s="354"/>
      <c r="T1" s="354"/>
      <c r="U1" s="354"/>
      <c r="V1" s="354"/>
      <c r="W1" s="354"/>
      <c r="X1" s="354"/>
      <c r="Y1" s="354"/>
      <c r="Z1" s="354"/>
      <c r="AA1" s="355" t="s">
        <v>936</v>
      </c>
      <c r="AB1" s="356" t="s">
        <v>937</v>
      </c>
      <c r="AC1" s="355" t="s">
        <v>938</v>
      </c>
      <c r="AD1" s="358" t="s">
        <v>939</v>
      </c>
      <c r="AE1" s="356" t="s">
        <v>940</v>
      </c>
      <c r="AF1" s="360" t="s">
        <v>941</v>
      </c>
      <c r="AG1" s="356" t="s">
        <v>942</v>
      </c>
      <c r="AH1" s="355" t="s">
        <v>943</v>
      </c>
      <c r="AI1" s="356" t="s">
        <v>944</v>
      </c>
      <c r="AJ1" s="356" t="s">
        <v>945</v>
      </c>
      <c r="AK1" s="355" t="s">
        <v>946</v>
      </c>
      <c r="AL1" s="358" t="s">
        <v>947</v>
      </c>
    </row>
    <row r="2" spans="1:38" s="292" customFormat="1">
      <c r="A2" s="355"/>
      <c r="B2" s="355"/>
      <c r="C2" s="368"/>
      <c r="D2" s="355" t="s">
        <v>948</v>
      </c>
      <c r="E2" s="359" t="s">
        <v>949</v>
      </c>
      <c r="F2" s="355"/>
      <c r="G2" s="356"/>
      <c r="H2" s="356" t="s">
        <v>950</v>
      </c>
      <c r="I2" s="356" t="s">
        <v>951</v>
      </c>
      <c r="J2" s="355" t="s">
        <v>952</v>
      </c>
      <c r="K2" s="352" t="s">
        <v>953</v>
      </c>
      <c r="L2" s="355" t="s">
        <v>954</v>
      </c>
      <c r="M2" s="361" t="s">
        <v>955</v>
      </c>
      <c r="N2" s="352" t="s">
        <v>956</v>
      </c>
      <c r="O2" s="352" t="s">
        <v>957</v>
      </c>
      <c r="P2" s="355"/>
      <c r="Q2" s="357"/>
      <c r="R2" s="354" t="s">
        <v>958</v>
      </c>
      <c r="S2" s="354"/>
      <c r="T2" s="354"/>
      <c r="U2" s="354"/>
      <c r="V2" s="354"/>
      <c r="W2" s="354"/>
      <c r="X2" s="354" t="s">
        <v>959</v>
      </c>
      <c r="Y2" s="354"/>
      <c r="Z2" s="354"/>
      <c r="AA2" s="355"/>
      <c r="AB2" s="356"/>
      <c r="AC2" s="355"/>
      <c r="AD2" s="358"/>
      <c r="AE2" s="355"/>
      <c r="AF2" s="361"/>
      <c r="AG2" s="355"/>
      <c r="AH2" s="355"/>
      <c r="AI2" s="355"/>
      <c r="AJ2" s="355"/>
      <c r="AK2" s="355"/>
      <c r="AL2" s="358"/>
    </row>
    <row r="3" spans="1:38" s="292" customFormat="1">
      <c r="A3" s="355"/>
      <c r="B3" s="355"/>
      <c r="C3" s="369"/>
      <c r="D3" s="355"/>
      <c r="E3" s="359"/>
      <c r="F3" s="355"/>
      <c r="G3" s="356"/>
      <c r="H3" s="355"/>
      <c r="I3" s="355"/>
      <c r="J3" s="355"/>
      <c r="K3" s="353"/>
      <c r="L3" s="355"/>
      <c r="M3" s="361"/>
      <c r="N3" s="353"/>
      <c r="O3" s="353"/>
      <c r="P3" s="355"/>
      <c r="Q3" s="357"/>
      <c r="R3" s="293" t="s">
        <v>960</v>
      </c>
      <c r="S3" s="293" t="s">
        <v>961</v>
      </c>
      <c r="T3" s="293" t="s">
        <v>962</v>
      </c>
      <c r="U3" s="293" t="s">
        <v>963</v>
      </c>
      <c r="V3" s="293" t="s">
        <v>964</v>
      </c>
      <c r="W3" s="293" t="s">
        <v>965</v>
      </c>
      <c r="X3" s="293" t="s">
        <v>960</v>
      </c>
      <c r="Y3" s="293" t="s">
        <v>966</v>
      </c>
      <c r="Z3" s="293" t="s">
        <v>964</v>
      </c>
      <c r="AA3" s="355"/>
      <c r="AB3" s="356"/>
      <c r="AC3" s="355"/>
      <c r="AD3" s="358"/>
      <c r="AE3" s="355"/>
      <c r="AF3" s="361"/>
      <c r="AG3" s="355"/>
      <c r="AH3" s="355"/>
      <c r="AI3" s="355"/>
      <c r="AJ3" s="355"/>
      <c r="AK3" s="355"/>
      <c r="AL3" s="358"/>
    </row>
    <row r="4" spans="1:38">
      <c r="A4" s="294">
        <v>1</v>
      </c>
      <c r="B4" s="294" t="s">
        <v>967</v>
      </c>
      <c r="C4" s="294"/>
      <c r="D4" s="294"/>
      <c r="E4" s="294" t="s">
        <v>968</v>
      </c>
      <c r="F4" s="294" t="s">
        <v>969</v>
      </c>
      <c r="G4" s="294" t="s">
        <v>896</v>
      </c>
      <c r="H4" s="294"/>
      <c r="I4" s="294"/>
      <c r="J4" s="294"/>
      <c r="K4" s="295"/>
      <c r="L4" s="294" t="s">
        <v>970</v>
      </c>
      <c r="M4" s="295"/>
      <c r="N4" s="294"/>
      <c r="O4" s="294"/>
      <c r="P4" s="296" t="s">
        <v>967</v>
      </c>
      <c r="Q4" s="294"/>
      <c r="R4" s="294">
        <v>5</v>
      </c>
      <c r="S4" s="294">
        <v>4</v>
      </c>
      <c r="T4" s="294">
        <v>1</v>
      </c>
      <c r="U4" s="294">
        <v>1</v>
      </c>
      <c r="V4" s="294">
        <v>0</v>
      </c>
      <c r="W4" s="294">
        <v>0</v>
      </c>
      <c r="X4" s="294">
        <v>1</v>
      </c>
      <c r="Y4" s="294">
        <v>8</v>
      </c>
      <c r="Z4" s="294">
        <v>0</v>
      </c>
      <c r="AA4" s="294" t="s">
        <v>971</v>
      </c>
      <c r="AB4" s="294"/>
      <c r="AC4" s="294" t="s">
        <v>972</v>
      </c>
      <c r="AD4" s="297"/>
      <c r="AE4" s="294" t="s">
        <v>973</v>
      </c>
      <c r="AF4" s="294"/>
      <c r="AG4" s="294" t="s">
        <v>967</v>
      </c>
      <c r="AH4" s="294" t="s">
        <v>974</v>
      </c>
      <c r="AI4" s="294" t="s">
        <v>897</v>
      </c>
      <c r="AJ4" s="294" t="s">
        <v>967</v>
      </c>
      <c r="AK4" s="294" t="s">
        <v>975</v>
      </c>
      <c r="AL4" s="297"/>
    </row>
    <row r="5" spans="1:38">
      <c r="A5" s="294">
        <v>2</v>
      </c>
      <c r="B5" s="294" t="s">
        <v>967</v>
      </c>
      <c r="C5" s="294"/>
      <c r="D5" s="294"/>
      <c r="E5" s="294" t="s">
        <v>968</v>
      </c>
      <c r="F5" s="294" t="s">
        <v>976</v>
      </c>
      <c r="G5" s="294" t="s">
        <v>896</v>
      </c>
      <c r="H5" s="294"/>
      <c r="I5" s="294"/>
      <c r="J5" s="294"/>
      <c r="K5" s="295"/>
      <c r="L5" s="294" t="s">
        <v>977</v>
      </c>
      <c r="M5" s="295"/>
      <c r="N5" s="294"/>
      <c r="O5" s="294"/>
      <c r="P5" s="296" t="s">
        <v>967</v>
      </c>
      <c r="Q5" s="294"/>
      <c r="R5" s="294">
        <v>2</v>
      </c>
      <c r="S5" s="294">
        <v>2</v>
      </c>
      <c r="T5" s="294">
        <v>1</v>
      </c>
      <c r="U5" s="294">
        <v>1</v>
      </c>
      <c r="V5" s="294">
        <v>0</v>
      </c>
      <c r="W5" s="294">
        <v>0</v>
      </c>
      <c r="X5" s="294">
        <v>4</v>
      </c>
      <c r="Y5" s="294">
        <v>1</v>
      </c>
      <c r="Z5" s="294">
        <v>0</v>
      </c>
      <c r="AA5" s="294" t="s">
        <v>971</v>
      </c>
      <c r="AB5" s="294"/>
      <c r="AC5" s="294" t="s">
        <v>972</v>
      </c>
      <c r="AD5" s="297"/>
      <c r="AE5" s="294" t="s">
        <v>973</v>
      </c>
      <c r="AF5" s="294"/>
      <c r="AG5" s="294" t="s">
        <v>967</v>
      </c>
      <c r="AH5" s="294" t="s">
        <v>974</v>
      </c>
      <c r="AI5" s="294" t="s">
        <v>897</v>
      </c>
      <c r="AJ5" s="294" t="s">
        <v>897</v>
      </c>
      <c r="AK5" s="294"/>
      <c r="AL5" s="297"/>
    </row>
    <row r="6" spans="1:38">
      <c r="A6" s="294">
        <v>3</v>
      </c>
      <c r="B6" s="294" t="s">
        <v>967</v>
      </c>
      <c r="C6" s="294"/>
      <c r="D6" s="294"/>
      <c r="E6" s="294" t="s">
        <v>968</v>
      </c>
      <c r="F6" s="294" t="s">
        <v>978</v>
      </c>
      <c r="G6" s="294" t="s">
        <v>896</v>
      </c>
      <c r="H6" s="294"/>
      <c r="I6" s="294"/>
      <c r="J6" s="294"/>
      <c r="K6" s="294"/>
      <c r="L6" s="294" t="s">
        <v>979</v>
      </c>
      <c r="M6" s="294"/>
      <c r="N6" s="294"/>
      <c r="O6" s="294"/>
      <c r="P6" s="296" t="s">
        <v>967</v>
      </c>
      <c r="Q6" s="294"/>
      <c r="R6" s="294">
        <v>1</v>
      </c>
      <c r="S6" s="294">
        <v>0</v>
      </c>
      <c r="T6" s="294">
        <v>1</v>
      </c>
      <c r="U6" s="294">
        <v>1</v>
      </c>
      <c r="V6" s="294">
        <v>0</v>
      </c>
      <c r="W6" s="294">
        <v>0</v>
      </c>
      <c r="X6" s="294">
        <v>2</v>
      </c>
      <c r="Y6" s="294">
        <v>1</v>
      </c>
      <c r="Z6" s="294">
        <v>0</v>
      </c>
      <c r="AA6" s="294" t="s">
        <v>971</v>
      </c>
      <c r="AB6" s="294"/>
      <c r="AC6" s="294" t="s">
        <v>972</v>
      </c>
      <c r="AD6" s="297"/>
      <c r="AE6" s="294" t="s">
        <v>973</v>
      </c>
      <c r="AF6" s="294"/>
      <c r="AG6" s="294" t="s">
        <v>967</v>
      </c>
      <c r="AH6" s="294" t="s">
        <v>974</v>
      </c>
      <c r="AI6" s="294" t="s">
        <v>897</v>
      </c>
      <c r="AJ6" s="294" t="s">
        <v>897</v>
      </c>
      <c r="AK6" s="294"/>
      <c r="AL6" s="297"/>
    </row>
    <row r="7" spans="1:38">
      <c r="A7" s="294">
        <v>4</v>
      </c>
      <c r="B7" s="294" t="s">
        <v>967</v>
      </c>
      <c r="C7" s="294"/>
      <c r="D7" s="294"/>
      <c r="E7" s="294" t="s">
        <v>968</v>
      </c>
      <c r="F7" s="294" t="s">
        <v>980</v>
      </c>
      <c r="G7" s="294" t="s">
        <v>896</v>
      </c>
      <c r="H7" s="294"/>
      <c r="I7" s="294"/>
      <c r="J7" s="294"/>
      <c r="K7" s="294"/>
      <c r="L7" s="294" t="s">
        <v>981</v>
      </c>
      <c r="M7" s="294"/>
      <c r="N7" s="294"/>
      <c r="O7" s="294"/>
      <c r="P7" s="296" t="s">
        <v>967</v>
      </c>
      <c r="Q7" s="294"/>
      <c r="R7" s="294">
        <v>1</v>
      </c>
      <c r="S7" s="294">
        <v>0</v>
      </c>
      <c r="T7" s="294">
        <v>1</v>
      </c>
      <c r="U7" s="294">
        <v>1</v>
      </c>
      <c r="V7" s="294">
        <v>0</v>
      </c>
      <c r="W7" s="294">
        <v>0</v>
      </c>
      <c r="X7" s="294">
        <v>2</v>
      </c>
      <c r="Y7" s="294">
        <v>1</v>
      </c>
      <c r="Z7" s="294">
        <v>0</v>
      </c>
      <c r="AA7" s="294" t="s">
        <v>971</v>
      </c>
      <c r="AB7" s="294"/>
      <c r="AC7" s="294" t="s">
        <v>972</v>
      </c>
      <c r="AD7" s="297"/>
      <c r="AE7" s="294" t="s">
        <v>973</v>
      </c>
      <c r="AF7" s="294"/>
      <c r="AG7" s="294" t="s">
        <v>967</v>
      </c>
      <c r="AH7" s="294" t="s">
        <v>974</v>
      </c>
      <c r="AI7" s="294" t="s">
        <v>897</v>
      </c>
      <c r="AJ7" s="294" t="s">
        <v>897</v>
      </c>
      <c r="AK7" s="294"/>
      <c r="AL7" s="297"/>
    </row>
    <row r="8" spans="1:38">
      <c r="A8" s="294">
        <v>5</v>
      </c>
      <c r="B8" s="294" t="s">
        <v>967</v>
      </c>
      <c r="C8" s="294"/>
      <c r="D8" s="294"/>
      <c r="E8" s="294" t="s">
        <v>968</v>
      </c>
      <c r="F8" s="294" t="s">
        <v>982</v>
      </c>
      <c r="G8" s="294" t="s">
        <v>896</v>
      </c>
      <c r="H8" s="294"/>
      <c r="I8" s="294"/>
      <c r="J8" s="294"/>
      <c r="K8" s="294"/>
      <c r="L8" s="294" t="s">
        <v>983</v>
      </c>
      <c r="M8" s="294"/>
      <c r="N8" s="294"/>
      <c r="O8" s="294"/>
      <c r="P8" s="296" t="s">
        <v>967</v>
      </c>
      <c r="Q8" s="294"/>
      <c r="R8" s="294">
        <v>1</v>
      </c>
      <c r="S8" s="294">
        <v>1</v>
      </c>
      <c r="T8" s="294">
        <v>1</v>
      </c>
      <c r="U8" s="294">
        <v>1</v>
      </c>
      <c r="V8" s="294">
        <v>0</v>
      </c>
      <c r="W8" s="294">
        <v>0</v>
      </c>
      <c r="X8" s="294">
        <v>2</v>
      </c>
      <c r="Y8" s="294">
        <v>1</v>
      </c>
      <c r="Z8" s="294">
        <v>0</v>
      </c>
      <c r="AA8" s="294" t="s">
        <v>971</v>
      </c>
      <c r="AB8" s="294"/>
      <c r="AC8" s="294" t="s">
        <v>972</v>
      </c>
      <c r="AD8" s="297"/>
      <c r="AE8" s="294" t="s">
        <v>973</v>
      </c>
      <c r="AF8" s="294"/>
      <c r="AG8" s="294" t="s">
        <v>967</v>
      </c>
      <c r="AH8" s="294" t="s">
        <v>974</v>
      </c>
      <c r="AI8" s="294" t="s">
        <v>897</v>
      </c>
      <c r="AJ8" s="294" t="s">
        <v>897</v>
      </c>
      <c r="AK8" s="294"/>
      <c r="AL8" s="297"/>
    </row>
    <row r="9" spans="1:38">
      <c r="A9" s="294">
        <v>6</v>
      </c>
      <c r="B9" s="294" t="s">
        <v>967</v>
      </c>
      <c r="C9" s="294"/>
      <c r="D9" s="294"/>
      <c r="E9" s="294" t="s">
        <v>968</v>
      </c>
      <c r="F9" s="294" t="s">
        <v>984</v>
      </c>
      <c r="G9" s="294" t="s">
        <v>896</v>
      </c>
      <c r="H9" s="294"/>
      <c r="I9" s="294"/>
      <c r="J9" s="294"/>
      <c r="K9" s="294"/>
      <c r="L9" s="294" t="s">
        <v>985</v>
      </c>
      <c r="M9" s="294"/>
      <c r="N9" s="294"/>
      <c r="O9" s="294"/>
      <c r="P9" s="296" t="s">
        <v>967</v>
      </c>
      <c r="Q9" s="294"/>
      <c r="R9" s="294">
        <v>1</v>
      </c>
      <c r="S9" s="294">
        <v>1</v>
      </c>
      <c r="T9" s="294">
        <v>1</v>
      </c>
      <c r="U9" s="294">
        <v>1</v>
      </c>
      <c r="V9" s="294">
        <v>0</v>
      </c>
      <c r="W9" s="294">
        <v>0</v>
      </c>
      <c r="X9" s="294">
        <v>2</v>
      </c>
      <c r="Y9" s="294">
        <v>1</v>
      </c>
      <c r="Z9" s="294">
        <v>0</v>
      </c>
      <c r="AA9" s="294" t="s">
        <v>971</v>
      </c>
      <c r="AB9" s="294"/>
      <c r="AC9" s="294" t="s">
        <v>972</v>
      </c>
      <c r="AD9" s="297"/>
      <c r="AE9" s="294" t="s">
        <v>973</v>
      </c>
      <c r="AF9" s="294"/>
      <c r="AG9" s="294" t="s">
        <v>967</v>
      </c>
      <c r="AH9" s="294" t="s">
        <v>974</v>
      </c>
      <c r="AI9" s="294" t="s">
        <v>897</v>
      </c>
      <c r="AJ9" s="294" t="s">
        <v>897</v>
      </c>
      <c r="AK9" s="294"/>
      <c r="AL9" s="297"/>
    </row>
    <row r="10" spans="1:38">
      <c r="A10" s="294">
        <v>7</v>
      </c>
      <c r="B10" s="294" t="s">
        <v>967</v>
      </c>
      <c r="C10" s="294"/>
      <c r="D10" s="294"/>
      <c r="E10" s="294" t="s">
        <v>968</v>
      </c>
      <c r="F10" s="294" t="s">
        <v>986</v>
      </c>
      <c r="G10" s="294" t="s">
        <v>896</v>
      </c>
      <c r="H10" s="294"/>
      <c r="I10" s="294"/>
      <c r="J10" s="294"/>
      <c r="K10" s="294"/>
      <c r="L10" s="294" t="s">
        <v>987</v>
      </c>
      <c r="M10" s="294"/>
      <c r="N10" s="294"/>
      <c r="O10" s="294"/>
      <c r="P10" s="296" t="s">
        <v>967</v>
      </c>
      <c r="Q10" s="294"/>
      <c r="R10" s="294">
        <v>2</v>
      </c>
      <c r="S10" s="294">
        <v>2</v>
      </c>
      <c r="T10" s="294">
        <v>1</v>
      </c>
      <c r="U10" s="294">
        <v>1</v>
      </c>
      <c r="V10" s="294">
        <v>0</v>
      </c>
      <c r="W10" s="294">
        <v>0</v>
      </c>
      <c r="X10" s="294">
        <v>7</v>
      </c>
      <c r="Y10" s="294">
        <v>1</v>
      </c>
      <c r="Z10" s="294">
        <v>0</v>
      </c>
      <c r="AA10" s="294" t="s">
        <v>971</v>
      </c>
      <c r="AB10" s="294"/>
      <c r="AC10" s="294" t="s">
        <v>972</v>
      </c>
      <c r="AD10" s="297"/>
      <c r="AE10" s="294" t="s">
        <v>973</v>
      </c>
      <c r="AF10" s="294"/>
      <c r="AG10" s="294" t="s">
        <v>967</v>
      </c>
      <c r="AH10" s="294" t="s">
        <v>974</v>
      </c>
      <c r="AI10" s="294" t="s">
        <v>897</v>
      </c>
      <c r="AJ10" s="294" t="s">
        <v>897</v>
      </c>
      <c r="AK10" s="294"/>
      <c r="AL10" s="297"/>
    </row>
    <row r="11" spans="1:38">
      <c r="A11" s="294">
        <v>8</v>
      </c>
      <c r="B11" s="294" t="s">
        <v>967</v>
      </c>
      <c r="C11" s="294"/>
      <c r="D11" s="294"/>
      <c r="E11" s="294" t="s">
        <v>968</v>
      </c>
      <c r="F11" s="294" t="s">
        <v>988</v>
      </c>
      <c r="G11" s="294" t="s">
        <v>896</v>
      </c>
      <c r="H11" s="294"/>
      <c r="I11" s="294"/>
      <c r="J11" s="294"/>
      <c r="K11" s="294"/>
      <c r="L11" s="294" t="s">
        <v>989</v>
      </c>
      <c r="M11" s="294"/>
      <c r="N11" s="294"/>
      <c r="O11" s="294"/>
      <c r="P11" s="296" t="s">
        <v>967</v>
      </c>
      <c r="Q11" s="294"/>
      <c r="R11" s="294">
        <v>2</v>
      </c>
      <c r="S11" s="294">
        <v>2</v>
      </c>
      <c r="T11" s="294">
        <v>1</v>
      </c>
      <c r="U11" s="294">
        <v>1</v>
      </c>
      <c r="V11" s="294">
        <v>0</v>
      </c>
      <c r="W11" s="294">
        <v>0</v>
      </c>
      <c r="X11" s="294">
        <v>8</v>
      </c>
      <c r="Y11" s="294">
        <v>1</v>
      </c>
      <c r="Z11" s="294">
        <v>0</v>
      </c>
      <c r="AA11" s="294" t="s">
        <v>971</v>
      </c>
      <c r="AB11" s="294"/>
      <c r="AC11" s="294" t="s">
        <v>972</v>
      </c>
      <c r="AD11" s="297"/>
      <c r="AE11" s="294" t="s">
        <v>973</v>
      </c>
      <c r="AF11" s="294"/>
      <c r="AG11" s="294" t="s">
        <v>967</v>
      </c>
      <c r="AH11" s="294" t="s">
        <v>974</v>
      </c>
      <c r="AI11" s="294" t="s">
        <v>897</v>
      </c>
      <c r="AJ11" s="294" t="s">
        <v>897</v>
      </c>
      <c r="AK11" s="294"/>
      <c r="AL11" s="297"/>
    </row>
    <row r="12" spans="1:38">
      <c r="A12" s="294">
        <v>9</v>
      </c>
      <c r="B12" s="294" t="s">
        <v>967</v>
      </c>
      <c r="C12" s="294"/>
      <c r="D12" s="294"/>
      <c r="E12" s="294" t="s">
        <v>968</v>
      </c>
      <c r="F12" s="294" t="s">
        <v>349</v>
      </c>
      <c r="G12" s="294" t="s">
        <v>896</v>
      </c>
      <c r="H12" s="294"/>
      <c r="I12" s="294"/>
      <c r="J12" s="294"/>
      <c r="K12" s="294"/>
      <c r="L12" s="294" t="s">
        <v>990</v>
      </c>
      <c r="M12" s="294"/>
      <c r="N12" s="294"/>
      <c r="O12" s="294"/>
      <c r="P12" s="296" t="s">
        <v>967</v>
      </c>
      <c r="Q12" s="294"/>
      <c r="R12" s="294">
        <v>2</v>
      </c>
      <c r="S12" s="294">
        <v>2</v>
      </c>
      <c r="T12" s="294">
        <v>1</v>
      </c>
      <c r="U12" s="294">
        <v>1</v>
      </c>
      <c r="V12" s="294">
        <v>0</v>
      </c>
      <c r="W12" s="294">
        <v>0</v>
      </c>
      <c r="X12" s="294">
        <v>8</v>
      </c>
      <c r="Y12" s="294">
        <v>1</v>
      </c>
      <c r="Z12" s="294">
        <v>0</v>
      </c>
      <c r="AA12" s="294" t="s">
        <v>971</v>
      </c>
      <c r="AB12" s="294"/>
      <c r="AC12" s="294" t="s">
        <v>972</v>
      </c>
      <c r="AD12" s="297"/>
      <c r="AE12" s="294" t="s">
        <v>973</v>
      </c>
      <c r="AF12" s="294"/>
      <c r="AG12" s="294" t="s">
        <v>967</v>
      </c>
      <c r="AH12" s="294" t="s">
        <v>974</v>
      </c>
      <c r="AI12" s="294" t="s">
        <v>897</v>
      </c>
      <c r="AJ12" s="294" t="s">
        <v>897</v>
      </c>
      <c r="AK12" s="294"/>
      <c r="AL12" s="297"/>
    </row>
    <row r="13" spans="1:38">
      <c r="A13" s="294">
        <v>10</v>
      </c>
      <c r="B13" s="294" t="s">
        <v>967</v>
      </c>
      <c r="C13" s="294"/>
      <c r="D13" s="294"/>
      <c r="E13" s="294" t="s">
        <v>968</v>
      </c>
      <c r="F13" s="294" t="s">
        <v>991</v>
      </c>
      <c r="G13" s="294" t="s">
        <v>896</v>
      </c>
      <c r="H13" s="294"/>
      <c r="I13" s="294"/>
      <c r="J13" s="294"/>
      <c r="K13" s="294"/>
      <c r="L13" s="294" t="s">
        <v>992</v>
      </c>
      <c r="M13" s="294"/>
      <c r="N13" s="294"/>
      <c r="O13" s="294"/>
      <c r="P13" s="296" t="s">
        <v>967</v>
      </c>
      <c r="Q13" s="294"/>
      <c r="R13" s="294">
        <v>2</v>
      </c>
      <c r="S13" s="294">
        <v>3</v>
      </c>
      <c r="T13" s="294">
        <v>1</v>
      </c>
      <c r="U13" s="294">
        <v>1</v>
      </c>
      <c r="V13" s="294">
        <v>0</v>
      </c>
      <c r="W13" s="294">
        <v>0</v>
      </c>
      <c r="X13" s="294">
        <v>6</v>
      </c>
      <c r="Y13" s="294">
        <v>1</v>
      </c>
      <c r="Z13" s="294">
        <v>0</v>
      </c>
      <c r="AA13" s="294" t="s">
        <v>971</v>
      </c>
      <c r="AB13" s="294"/>
      <c r="AC13" s="294" t="s">
        <v>972</v>
      </c>
      <c r="AD13" s="297"/>
      <c r="AE13" s="294" t="s">
        <v>973</v>
      </c>
      <c r="AF13" s="294"/>
      <c r="AG13" s="294" t="s">
        <v>967</v>
      </c>
      <c r="AH13" s="294" t="s">
        <v>974</v>
      </c>
      <c r="AI13" s="294" t="s">
        <v>897</v>
      </c>
      <c r="AJ13" s="294" t="s">
        <v>897</v>
      </c>
      <c r="AK13" s="294"/>
      <c r="AL13" s="297"/>
    </row>
    <row r="14" spans="1:38">
      <c r="A14" s="294">
        <v>11</v>
      </c>
      <c r="B14" s="294" t="s">
        <v>967</v>
      </c>
      <c r="C14" s="294"/>
      <c r="D14" s="294"/>
      <c r="E14" s="294" t="s">
        <v>968</v>
      </c>
      <c r="F14" s="294" t="s">
        <v>993</v>
      </c>
      <c r="G14" s="294" t="s">
        <v>896</v>
      </c>
      <c r="H14" s="294"/>
      <c r="I14" s="294"/>
      <c r="J14" s="294"/>
      <c r="K14" s="294"/>
      <c r="L14" s="298" t="s">
        <v>994</v>
      </c>
      <c r="M14" s="294"/>
      <c r="N14" s="294"/>
      <c r="O14" s="294"/>
      <c r="P14" s="296" t="s">
        <v>967</v>
      </c>
      <c r="Q14" s="294"/>
      <c r="R14" s="294">
        <v>1</v>
      </c>
      <c r="S14" s="294">
        <v>1</v>
      </c>
      <c r="T14" s="294">
        <v>1</v>
      </c>
      <c r="U14" s="294">
        <v>1</v>
      </c>
      <c r="V14" s="294">
        <v>0</v>
      </c>
      <c r="W14" s="294">
        <v>0</v>
      </c>
      <c r="X14" s="294">
        <v>2</v>
      </c>
      <c r="Y14" s="294">
        <v>1</v>
      </c>
      <c r="Z14" s="294">
        <v>0</v>
      </c>
      <c r="AA14" s="294" t="s">
        <v>971</v>
      </c>
      <c r="AB14" s="294"/>
      <c r="AC14" s="294" t="s">
        <v>972</v>
      </c>
      <c r="AD14" s="297"/>
      <c r="AE14" s="294" t="s">
        <v>973</v>
      </c>
      <c r="AF14" s="294"/>
      <c r="AG14" s="294" t="s">
        <v>967</v>
      </c>
      <c r="AH14" s="294" t="s">
        <v>974</v>
      </c>
      <c r="AI14" s="294" t="s">
        <v>897</v>
      </c>
      <c r="AJ14" s="294" t="s">
        <v>897</v>
      </c>
      <c r="AK14" s="294"/>
      <c r="AL14" s="297"/>
    </row>
    <row r="15" spans="1:38">
      <c r="A15" s="294">
        <v>12</v>
      </c>
      <c r="B15" s="294" t="s">
        <v>967</v>
      </c>
      <c r="C15" s="294"/>
      <c r="D15" s="294"/>
      <c r="E15" s="294" t="s">
        <v>968</v>
      </c>
      <c r="F15" s="294" t="s">
        <v>341</v>
      </c>
      <c r="G15" s="294" t="s">
        <v>896</v>
      </c>
      <c r="H15" s="294"/>
      <c r="I15" s="294"/>
      <c r="J15" s="294"/>
      <c r="K15" s="294"/>
      <c r="L15" s="294" t="s">
        <v>995</v>
      </c>
      <c r="M15" s="294"/>
      <c r="N15" s="294"/>
      <c r="O15" s="294"/>
      <c r="P15" s="296" t="s">
        <v>967</v>
      </c>
      <c r="Q15" s="294"/>
      <c r="R15" s="294">
        <v>1</v>
      </c>
      <c r="S15" s="294">
        <v>1</v>
      </c>
      <c r="T15" s="294">
        <v>1</v>
      </c>
      <c r="U15" s="294">
        <v>1</v>
      </c>
      <c r="V15" s="294">
        <v>0</v>
      </c>
      <c r="W15" s="294">
        <v>0</v>
      </c>
      <c r="X15" s="294">
        <v>3</v>
      </c>
      <c r="Y15" s="294">
        <v>1</v>
      </c>
      <c r="Z15" s="294">
        <v>0</v>
      </c>
      <c r="AA15" s="294" t="s">
        <v>971</v>
      </c>
      <c r="AB15" s="294"/>
      <c r="AC15" s="294" t="s">
        <v>972</v>
      </c>
      <c r="AD15" s="297"/>
      <c r="AE15" s="294" t="s">
        <v>973</v>
      </c>
      <c r="AF15" s="294"/>
      <c r="AG15" s="294" t="s">
        <v>967</v>
      </c>
      <c r="AH15" s="294" t="s">
        <v>974</v>
      </c>
      <c r="AI15" s="294" t="s">
        <v>897</v>
      </c>
      <c r="AJ15" s="294" t="s">
        <v>897</v>
      </c>
      <c r="AK15" s="294"/>
      <c r="AL15" s="297"/>
    </row>
    <row r="16" spans="1:38">
      <c r="A16" s="294">
        <v>13</v>
      </c>
      <c r="B16" s="294" t="s">
        <v>967</v>
      </c>
      <c r="C16" s="294"/>
      <c r="D16" s="294"/>
      <c r="E16" s="294" t="s">
        <v>968</v>
      </c>
      <c r="F16" s="294" t="s">
        <v>996</v>
      </c>
      <c r="G16" s="294" t="s">
        <v>896</v>
      </c>
      <c r="H16" s="294"/>
      <c r="I16" s="294"/>
      <c r="J16" s="294"/>
      <c r="K16" s="294"/>
      <c r="L16" s="294" t="s">
        <v>997</v>
      </c>
      <c r="M16" s="294"/>
      <c r="N16" s="294"/>
      <c r="O16" s="294"/>
      <c r="P16" s="296" t="s">
        <v>967</v>
      </c>
      <c r="Q16" s="294"/>
      <c r="R16" s="294">
        <v>2</v>
      </c>
      <c r="S16" s="294">
        <v>2</v>
      </c>
      <c r="T16" s="294">
        <v>1</v>
      </c>
      <c r="U16" s="294">
        <v>1</v>
      </c>
      <c r="V16" s="294">
        <v>0</v>
      </c>
      <c r="W16" s="294">
        <v>0</v>
      </c>
      <c r="X16" s="294">
        <v>8</v>
      </c>
      <c r="Y16" s="294">
        <v>1</v>
      </c>
      <c r="Z16" s="294">
        <v>0</v>
      </c>
      <c r="AA16" s="294" t="s">
        <v>971</v>
      </c>
      <c r="AB16" s="294"/>
      <c r="AC16" s="294" t="s">
        <v>972</v>
      </c>
      <c r="AD16" s="297"/>
      <c r="AE16" s="294" t="s">
        <v>973</v>
      </c>
      <c r="AF16" s="294"/>
      <c r="AG16" s="294" t="s">
        <v>967</v>
      </c>
      <c r="AH16" s="294" t="s">
        <v>974</v>
      </c>
      <c r="AI16" s="294" t="s">
        <v>897</v>
      </c>
      <c r="AJ16" s="294" t="s">
        <v>897</v>
      </c>
      <c r="AK16" s="294"/>
      <c r="AL16" s="297"/>
    </row>
    <row r="17" spans="1:38">
      <c r="A17" s="294">
        <v>14</v>
      </c>
      <c r="B17" s="294" t="s">
        <v>967</v>
      </c>
      <c r="C17" s="294"/>
      <c r="D17" s="294"/>
      <c r="E17" s="294" t="s">
        <v>968</v>
      </c>
      <c r="F17" s="294" t="s">
        <v>998</v>
      </c>
      <c r="G17" s="294" t="s">
        <v>896</v>
      </c>
      <c r="H17" s="294"/>
      <c r="I17" s="294"/>
      <c r="J17" s="294"/>
      <c r="K17" s="294"/>
      <c r="L17" s="294" t="s">
        <v>999</v>
      </c>
      <c r="M17" s="294"/>
      <c r="N17" s="294"/>
      <c r="O17" s="294"/>
      <c r="P17" s="296" t="s">
        <v>967</v>
      </c>
      <c r="Q17" s="294"/>
      <c r="R17" s="294">
        <v>0</v>
      </c>
      <c r="S17" s="294">
        <v>1</v>
      </c>
      <c r="T17" s="294">
        <v>1</v>
      </c>
      <c r="U17" s="294">
        <v>1</v>
      </c>
      <c r="V17" s="294">
        <v>0</v>
      </c>
      <c r="W17" s="294">
        <v>0</v>
      </c>
      <c r="X17" s="294">
        <v>2</v>
      </c>
      <c r="Y17" s="294">
        <v>1</v>
      </c>
      <c r="Z17" s="294">
        <v>0</v>
      </c>
      <c r="AA17" s="294" t="s">
        <v>971</v>
      </c>
      <c r="AB17" s="294"/>
      <c r="AC17" s="294" t="s">
        <v>972</v>
      </c>
      <c r="AD17" s="297"/>
      <c r="AE17" s="294" t="s">
        <v>973</v>
      </c>
      <c r="AF17" s="294"/>
      <c r="AG17" s="294" t="s">
        <v>967</v>
      </c>
      <c r="AH17" s="294" t="s">
        <v>974</v>
      </c>
      <c r="AI17" s="294" t="s">
        <v>897</v>
      </c>
      <c r="AJ17" s="294" t="s">
        <v>897</v>
      </c>
      <c r="AK17" s="294"/>
      <c r="AL17" s="297"/>
    </row>
    <row r="18" spans="1:38">
      <c r="A18" s="294">
        <v>15</v>
      </c>
      <c r="B18" s="294" t="s">
        <v>967</v>
      </c>
      <c r="C18" s="294"/>
      <c r="D18" s="294"/>
      <c r="E18" s="294" t="s">
        <v>968</v>
      </c>
      <c r="F18" s="294" t="s">
        <v>1000</v>
      </c>
      <c r="G18" s="294" t="s">
        <v>896</v>
      </c>
      <c r="H18" s="294"/>
      <c r="I18" s="294"/>
      <c r="J18" s="294"/>
      <c r="K18" s="294"/>
      <c r="L18" s="294" t="s">
        <v>1001</v>
      </c>
      <c r="M18" s="294"/>
      <c r="N18" s="294"/>
      <c r="O18" s="294"/>
      <c r="P18" s="296" t="s">
        <v>967</v>
      </c>
      <c r="Q18" s="294"/>
      <c r="R18" s="294">
        <v>2</v>
      </c>
      <c r="S18" s="294">
        <v>3</v>
      </c>
      <c r="T18" s="294">
        <v>1</v>
      </c>
      <c r="U18" s="294">
        <v>1</v>
      </c>
      <c r="V18" s="294">
        <v>0</v>
      </c>
      <c r="W18" s="294">
        <v>0</v>
      </c>
      <c r="X18" s="294">
        <v>6</v>
      </c>
      <c r="Y18" s="294">
        <v>1</v>
      </c>
      <c r="Z18" s="294">
        <v>0</v>
      </c>
      <c r="AA18" s="294" t="s">
        <v>971</v>
      </c>
      <c r="AB18" s="294"/>
      <c r="AC18" s="294" t="s">
        <v>972</v>
      </c>
      <c r="AD18" s="297"/>
      <c r="AE18" s="294" t="s">
        <v>973</v>
      </c>
      <c r="AF18" s="294"/>
      <c r="AG18" s="294" t="s">
        <v>967</v>
      </c>
      <c r="AH18" s="294" t="s">
        <v>974</v>
      </c>
      <c r="AI18" s="294" t="s">
        <v>897</v>
      </c>
      <c r="AJ18" s="294" t="s">
        <v>897</v>
      </c>
      <c r="AK18" s="294"/>
      <c r="AL18" s="297"/>
    </row>
    <row r="19" spans="1:38">
      <c r="A19" s="294">
        <v>16</v>
      </c>
      <c r="B19" s="294" t="s">
        <v>967</v>
      </c>
      <c r="C19" s="294"/>
      <c r="D19" s="294"/>
      <c r="E19" s="294" t="s">
        <v>968</v>
      </c>
      <c r="F19" s="294" t="s">
        <v>1002</v>
      </c>
      <c r="G19" s="294" t="s">
        <v>896</v>
      </c>
      <c r="H19" s="294"/>
      <c r="I19" s="294"/>
      <c r="J19" s="294"/>
      <c r="K19" s="294"/>
      <c r="L19" s="294" t="s">
        <v>1003</v>
      </c>
      <c r="M19" s="294"/>
      <c r="N19" s="294"/>
      <c r="O19" s="294"/>
      <c r="P19" s="296" t="s">
        <v>967</v>
      </c>
      <c r="Q19" s="294"/>
      <c r="R19" s="294">
        <v>1</v>
      </c>
      <c r="S19" s="294">
        <v>0</v>
      </c>
      <c r="T19" s="294">
        <v>1</v>
      </c>
      <c r="U19" s="294">
        <v>1</v>
      </c>
      <c r="V19" s="294">
        <v>0</v>
      </c>
      <c r="W19" s="294">
        <v>0</v>
      </c>
      <c r="X19" s="294">
        <v>2</v>
      </c>
      <c r="Y19" s="294">
        <v>1</v>
      </c>
      <c r="Z19" s="294">
        <v>0</v>
      </c>
      <c r="AA19" s="294" t="s">
        <v>971</v>
      </c>
      <c r="AB19" s="294"/>
      <c r="AC19" s="294" t="s">
        <v>972</v>
      </c>
      <c r="AD19" s="297"/>
      <c r="AE19" s="294" t="s">
        <v>973</v>
      </c>
      <c r="AF19" s="294"/>
      <c r="AG19" s="294" t="s">
        <v>967</v>
      </c>
      <c r="AH19" s="294" t="s">
        <v>974</v>
      </c>
      <c r="AI19" s="294" t="s">
        <v>897</v>
      </c>
      <c r="AJ19" s="294" t="s">
        <v>897</v>
      </c>
      <c r="AK19" s="294"/>
      <c r="AL19" s="297"/>
    </row>
    <row r="20" spans="1:38">
      <c r="A20" s="294">
        <v>17</v>
      </c>
      <c r="B20" s="294" t="s">
        <v>967</v>
      </c>
      <c r="C20" s="294"/>
      <c r="D20" s="294"/>
      <c r="E20" s="294" t="s">
        <v>968</v>
      </c>
      <c r="F20" s="294" t="s">
        <v>1004</v>
      </c>
      <c r="G20" s="294" t="s">
        <v>896</v>
      </c>
      <c r="H20" s="294"/>
      <c r="I20" s="294"/>
      <c r="J20" s="294"/>
      <c r="K20" s="294"/>
      <c r="L20" s="294" t="s">
        <v>1005</v>
      </c>
      <c r="M20" s="294"/>
      <c r="N20" s="294"/>
      <c r="O20" s="294"/>
      <c r="P20" s="296" t="s">
        <v>967</v>
      </c>
      <c r="Q20" s="294"/>
      <c r="R20" s="294">
        <v>2</v>
      </c>
      <c r="S20" s="294">
        <v>2</v>
      </c>
      <c r="T20" s="294">
        <v>1</v>
      </c>
      <c r="U20" s="294">
        <v>0</v>
      </c>
      <c r="V20" s="294">
        <v>0</v>
      </c>
      <c r="W20" s="294">
        <v>0</v>
      </c>
      <c r="X20" s="294">
        <v>2</v>
      </c>
      <c r="Y20" s="294">
        <v>1</v>
      </c>
      <c r="Z20" s="294">
        <v>0</v>
      </c>
      <c r="AA20" s="294" t="s">
        <v>971</v>
      </c>
      <c r="AB20" s="294"/>
      <c r="AC20" s="294" t="s">
        <v>972</v>
      </c>
      <c r="AD20" s="297"/>
      <c r="AE20" s="294" t="s">
        <v>973</v>
      </c>
      <c r="AF20" s="294"/>
      <c r="AG20" s="294" t="s">
        <v>967</v>
      </c>
      <c r="AH20" s="294" t="s">
        <v>974</v>
      </c>
      <c r="AI20" s="294" t="s">
        <v>897</v>
      </c>
      <c r="AJ20" s="294" t="s">
        <v>897</v>
      </c>
      <c r="AK20" s="294"/>
      <c r="AL20" s="297"/>
    </row>
    <row r="21" spans="1:38">
      <c r="A21" s="294">
        <v>18</v>
      </c>
      <c r="B21" s="294" t="s">
        <v>967</v>
      </c>
      <c r="C21" s="294"/>
      <c r="D21" s="294"/>
      <c r="E21" s="294" t="s">
        <v>968</v>
      </c>
      <c r="F21" s="294" t="s">
        <v>1006</v>
      </c>
      <c r="G21" s="294" t="s">
        <v>896</v>
      </c>
      <c r="H21" s="294"/>
      <c r="I21" s="294"/>
      <c r="J21" s="294"/>
      <c r="K21" s="294"/>
      <c r="L21" s="294" t="s">
        <v>1007</v>
      </c>
      <c r="M21" s="294"/>
      <c r="N21" s="294"/>
      <c r="O21" s="294"/>
      <c r="P21" s="296" t="s">
        <v>967</v>
      </c>
      <c r="Q21" s="294"/>
      <c r="R21" s="294">
        <v>1</v>
      </c>
      <c r="S21" s="294">
        <v>2</v>
      </c>
      <c r="T21" s="294">
        <v>1</v>
      </c>
      <c r="U21" s="294">
        <v>1</v>
      </c>
      <c r="V21" s="294">
        <v>1</v>
      </c>
      <c r="W21" s="294">
        <v>0</v>
      </c>
      <c r="X21" s="294">
        <v>5</v>
      </c>
      <c r="Y21" s="294">
        <v>1</v>
      </c>
      <c r="Z21" s="294">
        <v>1</v>
      </c>
      <c r="AA21" s="294" t="s">
        <v>971</v>
      </c>
      <c r="AB21" s="294"/>
      <c r="AC21" s="294" t="s">
        <v>972</v>
      </c>
      <c r="AD21" s="297"/>
      <c r="AE21" s="294" t="s">
        <v>973</v>
      </c>
      <c r="AF21" s="294"/>
      <c r="AG21" s="294" t="s">
        <v>967</v>
      </c>
      <c r="AH21" s="294" t="s">
        <v>974</v>
      </c>
      <c r="AI21" s="294" t="s">
        <v>897</v>
      </c>
      <c r="AJ21" s="294" t="s">
        <v>897</v>
      </c>
      <c r="AK21" s="294"/>
      <c r="AL21" s="297"/>
    </row>
    <row r="22" spans="1:38">
      <c r="A22" s="294">
        <v>19</v>
      </c>
      <c r="B22" s="294" t="s">
        <v>967</v>
      </c>
      <c r="C22" s="294"/>
      <c r="D22" s="294"/>
      <c r="E22" s="294" t="s">
        <v>968</v>
      </c>
      <c r="F22" s="294" t="s">
        <v>594</v>
      </c>
      <c r="G22" s="294" t="s">
        <v>896</v>
      </c>
      <c r="H22" s="294"/>
      <c r="I22" s="294"/>
      <c r="J22" s="294"/>
      <c r="K22" s="294"/>
      <c r="L22" s="294" t="s">
        <v>1008</v>
      </c>
      <c r="M22" s="294"/>
      <c r="N22" s="294"/>
      <c r="O22" s="294"/>
      <c r="P22" s="296" t="s">
        <v>967</v>
      </c>
      <c r="Q22" s="294"/>
      <c r="R22" s="294">
        <v>2</v>
      </c>
      <c r="S22" s="294">
        <v>0</v>
      </c>
      <c r="T22" s="294">
        <v>1</v>
      </c>
      <c r="U22" s="294">
        <v>1</v>
      </c>
      <c r="V22" s="294">
        <v>0</v>
      </c>
      <c r="W22" s="294">
        <v>0</v>
      </c>
      <c r="X22" s="294">
        <v>3</v>
      </c>
      <c r="Y22" s="294">
        <v>1</v>
      </c>
      <c r="Z22" s="294">
        <v>0</v>
      </c>
      <c r="AA22" s="294" t="s">
        <v>971</v>
      </c>
      <c r="AB22" s="294"/>
      <c r="AC22" s="294" t="s">
        <v>972</v>
      </c>
      <c r="AD22" s="297"/>
      <c r="AE22" s="294" t="s">
        <v>973</v>
      </c>
      <c r="AF22" s="294"/>
      <c r="AG22" s="294" t="s">
        <v>967</v>
      </c>
      <c r="AH22" s="294" t="s">
        <v>974</v>
      </c>
      <c r="AI22" s="294" t="s">
        <v>897</v>
      </c>
      <c r="AJ22" s="294" t="s">
        <v>897</v>
      </c>
      <c r="AK22" s="294"/>
      <c r="AL22" s="297"/>
    </row>
    <row r="23" spans="1:38">
      <c r="A23" s="294">
        <v>20</v>
      </c>
      <c r="B23" s="294" t="s">
        <v>967</v>
      </c>
      <c r="C23" s="294"/>
      <c r="D23" s="294"/>
      <c r="E23" s="294" t="s">
        <v>968</v>
      </c>
      <c r="F23" s="294" t="s">
        <v>1009</v>
      </c>
      <c r="G23" s="294" t="s">
        <v>896</v>
      </c>
      <c r="H23" s="294"/>
      <c r="I23" s="294"/>
      <c r="J23" s="294"/>
      <c r="K23" s="294"/>
      <c r="L23" s="294" t="s">
        <v>1010</v>
      </c>
      <c r="M23" s="294"/>
      <c r="N23" s="294"/>
      <c r="O23" s="294"/>
      <c r="P23" s="296" t="s">
        <v>967</v>
      </c>
      <c r="Q23" s="294"/>
      <c r="R23" s="294">
        <v>2</v>
      </c>
      <c r="S23" s="294">
        <v>1</v>
      </c>
      <c r="T23" s="294">
        <v>1</v>
      </c>
      <c r="U23" s="294">
        <v>1</v>
      </c>
      <c r="V23" s="294">
        <v>1</v>
      </c>
      <c r="W23" s="294">
        <v>1</v>
      </c>
      <c r="X23" s="294">
        <v>5</v>
      </c>
      <c r="Y23" s="294">
        <v>1</v>
      </c>
      <c r="Z23" s="294">
        <v>1</v>
      </c>
      <c r="AA23" s="294" t="s">
        <v>971</v>
      </c>
      <c r="AB23" s="294"/>
      <c r="AC23" s="294" t="s">
        <v>972</v>
      </c>
      <c r="AD23" s="297"/>
      <c r="AE23" s="294" t="s">
        <v>973</v>
      </c>
      <c r="AF23" s="294"/>
      <c r="AG23" s="294" t="s">
        <v>967</v>
      </c>
      <c r="AH23" s="294" t="s">
        <v>974</v>
      </c>
      <c r="AI23" s="294" t="s">
        <v>897</v>
      </c>
      <c r="AJ23" s="294" t="s">
        <v>897</v>
      </c>
      <c r="AK23" s="294"/>
      <c r="AL23" s="297"/>
    </row>
    <row r="24" spans="1:38">
      <c r="A24" s="294"/>
      <c r="B24" s="294"/>
      <c r="C24" s="294"/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96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7"/>
      <c r="AE24" s="294"/>
      <c r="AF24" s="294"/>
      <c r="AG24" s="294"/>
      <c r="AH24" s="294"/>
      <c r="AI24" s="294"/>
      <c r="AJ24" s="294"/>
      <c r="AK24" s="294"/>
      <c r="AL24" s="297"/>
    </row>
    <row r="25" spans="1:38">
      <c r="A25" s="294"/>
      <c r="B25" s="294"/>
      <c r="C25" s="294"/>
      <c r="D25" s="294"/>
      <c r="E25" s="294"/>
      <c r="F25" s="294"/>
      <c r="G25" s="294"/>
      <c r="H25" s="294"/>
      <c r="I25" s="294"/>
      <c r="J25" s="294"/>
      <c r="K25" s="294"/>
      <c r="L25" s="294"/>
      <c r="M25" s="294"/>
      <c r="N25" s="294"/>
      <c r="O25" s="294"/>
      <c r="P25" s="296"/>
      <c r="Q25" s="294"/>
      <c r="R25" s="294"/>
      <c r="S25" s="294"/>
      <c r="T25" s="294"/>
      <c r="U25" s="294"/>
      <c r="V25" s="294"/>
      <c r="W25" s="294"/>
      <c r="X25" s="294"/>
      <c r="Y25" s="294"/>
      <c r="Z25" s="294"/>
      <c r="AA25" s="294"/>
      <c r="AB25" s="294"/>
      <c r="AC25" s="294"/>
      <c r="AD25" s="297"/>
      <c r="AE25" s="294"/>
      <c r="AF25" s="294"/>
      <c r="AG25" s="294"/>
      <c r="AH25" s="294"/>
      <c r="AI25" s="294"/>
      <c r="AJ25" s="294"/>
      <c r="AK25" s="294"/>
      <c r="AL25" s="297"/>
    </row>
    <row r="26" spans="1:38">
      <c r="A26" s="294"/>
      <c r="B26" s="294"/>
      <c r="C26" s="294"/>
      <c r="D26" s="294"/>
      <c r="E26" s="294"/>
      <c r="F26" s="294"/>
      <c r="G26" s="294"/>
      <c r="H26" s="294"/>
      <c r="I26" s="294"/>
      <c r="J26" s="294"/>
      <c r="K26" s="294"/>
      <c r="L26" s="294"/>
      <c r="M26" s="294"/>
      <c r="N26" s="294"/>
      <c r="O26" s="294"/>
      <c r="P26" s="296"/>
      <c r="Q26" s="294"/>
      <c r="R26" s="294"/>
      <c r="S26" s="294"/>
      <c r="T26" s="294"/>
      <c r="U26" s="294"/>
      <c r="V26" s="294"/>
      <c r="W26" s="294"/>
      <c r="X26" s="294"/>
      <c r="Y26" s="294"/>
      <c r="Z26" s="294"/>
      <c r="AA26" s="294"/>
      <c r="AB26" s="294"/>
      <c r="AC26" s="294"/>
      <c r="AD26" s="297"/>
      <c r="AE26" s="294"/>
      <c r="AF26" s="294"/>
      <c r="AG26" s="294"/>
      <c r="AH26" s="294"/>
      <c r="AI26" s="294"/>
      <c r="AJ26" s="294"/>
      <c r="AK26" s="294"/>
      <c r="AL26" s="297"/>
    </row>
    <row r="27" spans="1:38">
      <c r="A27" s="294"/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6"/>
      <c r="Q27" s="294"/>
      <c r="R27" s="294"/>
      <c r="S27" s="294"/>
      <c r="T27" s="294"/>
      <c r="U27" s="294"/>
      <c r="V27" s="294"/>
      <c r="W27" s="294"/>
      <c r="X27" s="294"/>
      <c r="Y27" s="294"/>
      <c r="Z27" s="294"/>
      <c r="AA27" s="294"/>
      <c r="AB27" s="294"/>
      <c r="AC27" s="294"/>
      <c r="AD27" s="297"/>
      <c r="AE27" s="294"/>
      <c r="AF27" s="294"/>
      <c r="AG27" s="294"/>
      <c r="AH27" s="294"/>
      <c r="AI27" s="294"/>
      <c r="AJ27" s="294"/>
      <c r="AK27" s="294"/>
      <c r="AL27" s="297"/>
    </row>
    <row r="28" spans="1:38">
      <c r="A28" s="294"/>
      <c r="B28" s="294"/>
      <c r="C28" s="294"/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6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C28" s="294"/>
      <c r="AD28" s="297"/>
      <c r="AE28" s="294"/>
      <c r="AF28" s="294"/>
      <c r="AG28" s="294"/>
      <c r="AH28" s="294"/>
      <c r="AI28" s="294"/>
      <c r="AJ28" s="294"/>
      <c r="AK28" s="294"/>
      <c r="AL28" s="297"/>
    </row>
    <row r="29" spans="1:38">
      <c r="A29" s="294"/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6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7"/>
      <c r="AE29" s="294"/>
      <c r="AF29" s="294"/>
      <c r="AG29" s="294"/>
      <c r="AH29" s="294"/>
      <c r="AI29" s="294"/>
      <c r="AJ29" s="294"/>
      <c r="AK29" s="294"/>
      <c r="AL29" s="297"/>
    </row>
    <row r="30" spans="1:38">
      <c r="A30" s="294"/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6"/>
      <c r="Q30" s="294"/>
      <c r="R30" s="294"/>
      <c r="S30" s="294"/>
      <c r="T30" s="294"/>
      <c r="U30" s="294"/>
      <c r="V30" s="294"/>
      <c r="W30" s="294"/>
      <c r="X30" s="294"/>
      <c r="Y30" s="294"/>
      <c r="Z30" s="294"/>
      <c r="AA30" s="294"/>
      <c r="AB30" s="294"/>
      <c r="AC30" s="294"/>
      <c r="AD30" s="297"/>
      <c r="AE30" s="294"/>
      <c r="AF30" s="294"/>
      <c r="AG30" s="294"/>
      <c r="AH30" s="294"/>
      <c r="AI30" s="294"/>
      <c r="AJ30" s="294"/>
      <c r="AK30" s="294"/>
      <c r="AL30" s="297"/>
    </row>
  </sheetData>
  <mergeCells count="35">
    <mergeCell ref="K2:K3"/>
    <mergeCell ref="L2:L3"/>
    <mergeCell ref="M2:M3"/>
    <mergeCell ref="N2:N3"/>
    <mergeCell ref="A1:A3"/>
    <mergeCell ref="B1:B3"/>
    <mergeCell ref="C1:C3"/>
    <mergeCell ref="D1:E1"/>
    <mergeCell ref="F1:F3"/>
    <mergeCell ref="G1:G3"/>
    <mergeCell ref="AJ1:AJ3"/>
    <mergeCell ref="AK1:AK3"/>
    <mergeCell ref="AL1:AL3"/>
    <mergeCell ref="D2:D3"/>
    <mergeCell ref="E2:E3"/>
    <mergeCell ref="H2:H3"/>
    <mergeCell ref="I2:I3"/>
    <mergeCell ref="J2:J3"/>
    <mergeCell ref="AB1:AB3"/>
    <mergeCell ref="AC1:AC3"/>
    <mergeCell ref="AD1:AD3"/>
    <mergeCell ref="AE1:AE3"/>
    <mergeCell ref="AF1:AF3"/>
    <mergeCell ref="AG1:AG3"/>
    <mergeCell ref="H1:M1"/>
    <mergeCell ref="N1:O1"/>
    <mergeCell ref="O2:O3"/>
    <mergeCell ref="R2:W2"/>
    <mergeCell ref="X2:Z2"/>
    <mergeCell ref="AH1:AH3"/>
    <mergeCell ref="AI1:AI3"/>
    <mergeCell ref="P1:P3"/>
    <mergeCell ref="Q1:Q3"/>
    <mergeCell ref="R1:Z1"/>
    <mergeCell ref="AA1:AA3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900-000000000000}">
          <x14:formula1>
            <xm:f>'C:\Users\user\Downloads\[공중화장실 전수조사 작성서식(화성도시공사 공원관리1부).xlsx]양식입력방법안내'!#REF!</xm:f>
          </x14:formula1>
          <xm:sqref>AK4:AK30 AH4:AH30</xm:sqref>
        </x14:dataValidation>
        <x14:dataValidation type="list" allowBlank="1" showInputMessage="1" showErrorMessage="1" xr:uid="{00000000-0002-0000-0900-000001000000}">
          <x14:formula1>
            <xm:f>'C:\Users\user\Downloads\[공중화장실 전수조사 작성서식(화성도시공사 공원관리1부).xlsx]양식입력방법안내'!#REF!</xm:f>
          </x14:formula1>
          <xm:sqref>AI4:AJ30 B4:C30 E4:E30 G4:G30 P4:P30 AE4:AG30</xm:sqref>
        </x14:dataValidation>
        <x14:dataValidation type="list" allowBlank="1" showInputMessage="1" showErrorMessage="1" xr:uid="{00000000-0002-0000-0900-000002000000}">
          <x14:formula1>
            <xm:f>'C:\Users\user\AppData\Roaming\Microsoft\Excel\[17 제주 공중화장실 등록 현황 (1) (version 1).xlsb]Sheet2'!#REF!</xm:f>
          </x14:formula1>
          <xm:sqref>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17</vt:i4>
      </vt:variant>
    </vt:vector>
  </HeadingPairs>
  <TitlesOfParts>
    <vt:vector size="27" baseType="lpstr">
      <vt:lpstr>동탄,동부권역 총괄</vt:lpstr>
      <vt:lpstr>센트럴</vt:lpstr>
      <vt:lpstr>동부</vt:lpstr>
      <vt:lpstr>동탄1</vt:lpstr>
      <vt:lpstr>동탄2</vt:lpstr>
      <vt:lpstr>동탄3</vt:lpstr>
      <vt:lpstr>동탄4</vt:lpstr>
      <vt:lpstr>동탄5</vt:lpstr>
      <vt:lpstr>동탄6</vt:lpstr>
      <vt:lpstr>공중화장실</vt:lpstr>
      <vt:lpstr>동부!Print_Area</vt:lpstr>
      <vt:lpstr>'동탄,동부권역 총괄'!Print_Area</vt:lpstr>
      <vt:lpstr>동탄1!Print_Area</vt:lpstr>
      <vt:lpstr>동탄2!Print_Area</vt:lpstr>
      <vt:lpstr>동탄3!Print_Area</vt:lpstr>
      <vt:lpstr>동탄4!Print_Area</vt:lpstr>
      <vt:lpstr>동탄5!Print_Area</vt:lpstr>
      <vt:lpstr>동탄6!Print_Area</vt:lpstr>
      <vt:lpstr>센트럴!Print_Area</vt:lpstr>
      <vt:lpstr>동부!Print_Titles</vt:lpstr>
      <vt:lpstr>동탄1!Print_Titles</vt:lpstr>
      <vt:lpstr>동탄2!Print_Titles</vt:lpstr>
      <vt:lpstr>동탄3!Print_Titles</vt:lpstr>
      <vt:lpstr>동탄4!Print_Titles</vt:lpstr>
      <vt:lpstr>동탄5!Print_Titles</vt:lpstr>
      <vt:lpstr>동탄6!Print_Titles</vt:lpstr>
      <vt:lpstr>센트럴!Print_Titles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2023-11-15T00:02:16Z</cp:lastPrinted>
  <dcterms:created xsi:type="dcterms:W3CDTF">2012-08-06T07:59:11Z</dcterms:created>
  <dcterms:modified xsi:type="dcterms:W3CDTF">2025-08-25T23:39:24Z</dcterms:modified>
</cp:coreProperties>
</file>